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0" windowWidth="19200" windowHeight="114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7" i="1" l="1"/>
  <c r="D132" i="1"/>
  <c r="D130" i="1"/>
  <c r="D129" i="1"/>
  <c r="D125" i="1"/>
  <c r="D124" i="1"/>
  <c r="D122" i="1"/>
  <c r="D121" i="1"/>
  <c r="D116" i="1"/>
  <c r="D112" i="1"/>
  <c r="D115" i="1" s="1"/>
  <c r="D111" i="1"/>
  <c r="D110" i="1"/>
  <c r="D108" i="1"/>
  <c r="D105" i="1"/>
  <c r="D104" i="1"/>
  <c r="D99" i="1"/>
  <c r="D98" i="1"/>
  <c r="D96" i="1"/>
  <c r="D90" i="1"/>
  <c r="D87" i="1"/>
  <c r="D83" i="1"/>
  <c r="D82" i="1"/>
  <c r="D77" i="1"/>
  <c r="D76" i="1"/>
  <c r="D81" i="1" s="1"/>
  <c r="A62" i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22" i="1"/>
  <c r="A23" i="1" s="1"/>
  <c r="A24" i="1" s="1"/>
  <c r="A25" i="1" s="1"/>
  <c r="A26" i="1" s="1"/>
  <c r="A17" i="1"/>
  <c r="D139" i="1" l="1"/>
  <c r="D118" i="1"/>
  <c r="F13" i="1"/>
  <c r="F59" i="1"/>
  <c r="D138" i="1"/>
  <c r="F73" i="1"/>
  <c r="D91" i="1"/>
  <c r="F150" i="1"/>
  <c r="F27" i="1"/>
  <c r="D88" i="1"/>
  <c r="D89" i="1"/>
  <c r="D100" i="1"/>
  <c r="D126" i="1"/>
  <c r="D136" i="1"/>
  <c r="D78" i="1"/>
  <c r="D79" i="1"/>
  <c r="D80" i="1"/>
  <c r="D113" i="1"/>
  <c r="D114" i="1"/>
  <c r="D135" i="1" l="1"/>
  <c r="D127" i="1"/>
  <c r="D134" i="1"/>
  <c r="D117" i="1"/>
  <c r="F140" i="1" s="1"/>
  <c r="F151" i="1" s="1"/>
  <c r="F152" i="1" s="1"/>
  <c r="F153" i="1" s="1"/>
</calcChain>
</file>

<file path=xl/sharedStrings.xml><?xml version="1.0" encoding="utf-8"?>
<sst xmlns="http://schemas.openxmlformats.org/spreadsheetml/2006/main" count="285" uniqueCount="154">
  <si>
    <t>Обект І - Ремонт на обслужваща сграда на стадион с. Козаревец</t>
  </si>
  <si>
    <t>№ по ред</t>
  </si>
  <si>
    <t>Описание на строително-монтажни работи (СМР)</t>
  </si>
  <si>
    <t>Мярка</t>
  </si>
  <si>
    <t>Количество</t>
  </si>
  <si>
    <t>Единична цена в лева без ДДС</t>
  </si>
  <si>
    <t>Стойност в лева без ДДС</t>
  </si>
  <si>
    <t>Разкъртване съществуваща замазка на покривна конструкция</t>
  </si>
  <si>
    <t>м2</t>
  </si>
  <si>
    <t>Направа на армирана замазка</t>
  </si>
  <si>
    <t>Хидроизолация двуслойна на газопламъчно залепване</t>
  </si>
  <si>
    <t>м</t>
  </si>
  <si>
    <t>Ламаринена обшивка</t>
  </si>
  <si>
    <t>Измазване и боядисване стреха</t>
  </si>
  <si>
    <t>Ремонт вътрешна мазилка</t>
  </si>
  <si>
    <t>Натоварване и извозване на строителни отпадъци</t>
  </si>
  <si>
    <t>м3</t>
  </si>
  <si>
    <t>ВСИЧКО ЗА ОБЕКТ І:</t>
  </si>
  <si>
    <t>Обект II Ремонт помещение пенсионерски клуб с. Добри дял</t>
  </si>
  <si>
    <t>Лампен излаз до 15 м.</t>
  </si>
  <si>
    <t>бр</t>
  </si>
  <si>
    <t>Контактен излаз до 15 м.</t>
  </si>
  <si>
    <t xml:space="preserve">Настилка от гранитогрес на лепило при ремонти </t>
  </si>
  <si>
    <t>Армирана замазка</t>
  </si>
  <si>
    <t>Демонтаж дървена ламперия</t>
  </si>
  <si>
    <t>Облицовка с гипсокартон 9.5 мм. по стени на метална конструкция</t>
  </si>
  <si>
    <t>Доставка и монтаж  окачен таван тип Армстронг с пана 600х600х12</t>
  </si>
  <si>
    <t>Доставка и монтаж на лум.осветително тяло 4 х 18W, вкл. лампи и ЕПРА за скрит монтаж</t>
  </si>
  <si>
    <t>Боядисване с латекс по стени двукратно</t>
  </si>
  <si>
    <t xml:space="preserve">Обръщане по рамки около прозорци с екструдиран пенополистирол XPS, алум.предпазни ребове със стъклофибърна мрежа, шпакловано със шпакловъчни смеси </t>
  </si>
  <si>
    <t>Направа первази от гранитогрес с височина 10 см.</t>
  </si>
  <si>
    <t>Натоварване и превоз на строителни отпадъци на 15 км.</t>
  </si>
  <si>
    <t>ВСИЧКО ЗА ОБЕКТ ІI:</t>
  </si>
  <si>
    <t>Демонтаж тротоарна настилка</t>
  </si>
  <si>
    <t>Разбиване стара бетонова настилка</t>
  </si>
  <si>
    <t>Изкоп за основи ръчен</t>
  </si>
  <si>
    <t>Кофраж</t>
  </si>
  <si>
    <t>Изкоп под основи</t>
  </si>
  <si>
    <t>мл</t>
  </si>
  <si>
    <t xml:space="preserve">Армировка </t>
  </si>
  <si>
    <t>кг</t>
  </si>
  <si>
    <t>Наливане бетон ръчно</t>
  </si>
  <si>
    <t>Превоз пръст с ръчни колички</t>
  </si>
  <si>
    <t xml:space="preserve">Обратен насип с пясък </t>
  </si>
  <si>
    <t>Възстановяване армирана бетонова настилка</t>
  </si>
  <si>
    <t xml:space="preserve">Направа настилка с тротоарни плочи </t>
  </si>
  <si>
    <t>Къртене стара мозайка</t>
  </si>
  <si>
    <t>Къртене циментова замазка</t>
  </si>
  <si>
    <t>Къртене бетонова настилка</t>
  </si>
  <si>
    <t>Подливане под бетонова настилка</t>
  </si>
  <si>
    <t>Армирана бетонова настилка</t>
  </si>
  <si>
    <t>Грундиране</t>
  </si>
  <si>
    <t>Циментова замазка</t>
  </si>
  <si>
    <t>Подова мозайка</t>
  </si>
  <si>
    <t>Разбиване стара бучарда</t>
  </si>
  <si>
    <t>Хастаросване</t>
  </si>
  <si>
    <t xml:space="preserve">Бучарда </t>
  </si>
  <si>
    <t>Разбиване мозаечни стъпала</t>
  </si>
  <si>
    <t>Грундиране стъпала</t>
  </si>
  <si>
    <t>Циментова замазка по стъпала</t>
  </si>
  <si>
    <t>Мозайка по стъпала</t>
  </si>
  <si>
    <t>Превоз строителни отпадъци с ръчна количка</t>
  </si>
  <si>
    <t>Направа метална конструкция от студено огънати квадратни тръби 40.40.3</t>
  </si>
  <si>
    <t>Направа и монтаж планки с анкерни болтове ф 12</t>
  </si>
  <si>
    <t>Възстановяване на фасадна изолация</t>
  </si>
  <si>
    <t xml:space="preserve">Доставка и монтаж поликарбонат с деб 10 мм бял </t>
  </si>
  <si>
    <t xml:space="preserve">Доставка и монтаж шина алуминиева </t>
  </si>
  <si>
    <t xml:space="preserve">Направа снегозадържаща преграда </t>
  </si>
  <si>
    <t>Водооткапваща лайстна</t>
  </si>
  <si>
    <t xml:space="preserve">Доставка и монтаж свързващи профили </t>
  </si>
  <si>
    <t>Доставка и монтаж крайни лайстни</t>
  </si>
  <si>
    <t>Грундиране метални повърхности</t>
  </si>
  <si>
    <t>Боядисване метални повърхности</t>
  </si>
  <si>
    <t>Фасадно скеле</t>
  </si>
  <si>
    <t>АРХИТЕКТУРА</t>
  </si>
  <si>
    <t>Разваляне на стара настилка от бетонни плочи</t>
  </si>
  <si>
    <t xml:space="preserve">Разваляне облицовка от керамични плочки на цим. разтвор - гранитогрес по цокъл </t>
  </si>
  <si>
    <t>Тънки изкопи до 0.5 м ръчно и превоз с ръчна количка до 50 метра</t>
  </si>
  <si>
    <t>Трамбоване и уплътняване земна основа</t>
  </si>
  <si>
    <t>Доставка и полагане легло сипица</t>
  </si>
  <si>
    <t>Направа настилка от унипаваж 20/20 върху сипица</t>
  </si>
  <si>
    <t>Направа настилка от унипаваж 10/10 върху бет. основа (игрище) цветен</t>
  </si>
  <si>
    <t>Направа армиран бетонов цокъл по детайл</t>
  </si>
  <si>
    <t>Полагане мозаечна полимерна мазилка върху армиран цокъл</t>
  </si>
  <si>
    <t>Направа подпорни стени по конструктивен детайл</t>
  </si>
  <si>
    <t>Направа стълбище и площадка по конструктивен детайл</t>
  </si>
  <si>
    <t>Доставка и полагане PVC фолио под бетонова настилка (зад сграда)</t>
  </si>
  <si>
    <t>Доставка и монтаж на армировъчна мрежа с ф 6, 20/20 см (зад сграда)</t>
  </si>
  <si>
    <t>Доставка и полагане на армиран бетон клас В20 (С16/20) с автобетонпомпа  (зад сграда)</t>
  </si>
  <si>
    <t>Направа настилка от плочи вибропресован бетон 30/30 -  настилка зад сграда и площадка стълбище</t>
  </si>
  <si>
    <t>Натоварване и извозване строителни отпадъци на 15 км</t>
  </si>
  <si>
    <t>ВК - Отводняване вътрешен двор</t>
  </si>
  <si>
    <r>
      <t xml:space="preserve">ТРАСЕ 1 </t>
    </r>
    <r>
      <rPr>
        <sz val="10"/>
        <rFont val="Arial"/>
        <family val="2"/>
        <charset val="204"/>
      </rPr>
      <t>(от шахта до подпорна стена западен двор)</t>
    </r>
  </si>
  <si>
    <t>Подготвителни работи</t>
  </si>
  <si>
    <t xml:space="preserve">Разваляне каменна подпорна стена </t>
  </si>
  <si>
    <t>Разбиване на неармиран бетон стълбище, подпорна стена и площадка с компресорен къртач</t>
  </si>
  <si>
    <t xml:space="preserve">Разваляне на стара настилка от бетонни плочи </t>
  </si>
  <si>
    <t>Изкоп укрепен с шир 0.6-1.2 м и дълб. до 2 м ръчно в земни почви</t>
  </si>
  <si>
    <t>Прехвърляне на земни почви до 3 м хоризонтално или 2 м вертикално разстояние</t>
  </si>
  <si>
    <t>Строителни работи</t>
  </si>
  <si>
    <t>Разкриване на съществуваща бетонова шахта, почистване и възстановяване</t>
  </si>
  <si>
    <t>Доставка и монтаж  решетка  шахта по детайл</t>
  </si>
  <si>
    <t>Полагане на баластрена подложка, трамбована, под тръбопроводи</t>
  </si>
  <si>
    <t>Полагане на пясъчна подложка, трамбована, под тръбопроводи</t>
  </si>
  <si>
    <t>Доставка и монтаж бетонов улей 35/35/75 см с глъб и зъб или екв. и бетонова решетка за него 27/37.7/4 см- за отводняване игрище, включително направа изкоп</t>
  </si>
  <si>
    <t>Доставка и монтаж на дренажна тръба ф110 мм в готов изкоп</t>
  </si>
  <si>
    <t>Полагане геотекстил под тръба (съгл. детайл)</t>
  </si>
  <si>
    <t>Доставка и монтаж  тръби РVС ф200 в изкоп (подмяна амортизирани тръби)</t>
  </si>
  <si>
    <t>Доставка и полагане на сигнална лента "Внимание канализация" над тръби</t>
  </si>
  <si>
    <t>Изпитване плътността на връзките на канализацията</t>
  </si>
  <si>
    <t>Направа и разваляне на кофраж за стена зад сграда, при ремонти</t>
  </si>
  <si>
    <t>Доставка и монтаж арм. мрежа с ф 6, 20/20 (зад сграда)</t>
  </si>
  <si>
    <t xml:space="preserve">Анкериране с шишове от арм. желязо № 12 </t>
  </si>
  <si>
    <t>Доставка и полагане хидроизолационна пластмасова релефна мембрана зад бет. стена</t>
  </si>
  <si>
    <t>Засипване на тесни изкопи с изкопани земни маси от място, вкл. трамбоване, ръчно</t>
  </si>
  <si>
    <t>Натоварване и извозване на стр. отпадъци на 15 км</t>
  </si>
  <si>
    <r>
      <t xml:space="preserve">ТРАСЕ 2 </t>
    </r>
    <r>
      <rPr>
        <sz val="10"/>
        <rFont val="Arial"/>
        <family val="2"/>
        <charset val="204"/>
      </rPr>
      <t>(от подпорна стена западен двор до шахта улица)</t>
    </r>
  </si>
  <si>
    <t>Разваляне на стара настилка от бетонни плочи - тротоар</t>
  </si>
  <si>
    <t>Разкъртване, вкл. рязане на асфалтова настилка с дебелина до 10 см</t>
  </si>
  <si>
    <t>Демонтаж пътен бордюр</t>
  </si>
  <si>
    <t>Направа изкоп (шурф), укрепен, с ширина до 1.2 м и дълбочина 2-4 м за установяване местоположение канал и канализационни тръби (дълж. 3 м)</t>
  </si>
  <si>
    <t>Изкоп с багер в земни почви при 2 утежнени условия на отвал с ширина до 1.20 м на отвал</t>
  </si>
  <si>
    <t xml:space="preserve">Изкоп укрепен, с ширина 0.6 до 1.2 м и дълбочина 2-4 м, ръчно в земни почви </t>
  </si>
  <si>
    <t>Полагане пясъчна подложка под настилка и бордюр</t>
  </si>
  <si>
    <t>Направа настилка от вибропресован бетон 30/30 - възстановяване тротоар</t>
  </si>
  <si>
    <t>Доставка и полагане бордюр пътен</t>
  </si>
  <si>
    <t>Възстановяване на асфалтова настилка с деб. 10 см с ограничена ширина</t>
  </si>
  <si>
    <t>ВСИЧКО ЗА ОБЕКТ V:</t>
  </si>
  <si>
    <t>Ремонт корозия по бетон на стълбищни рамена</t>
  </si>
  <si>
    <t>Профилиране, насипване на сипица и трамбоване</t>
  </si>
  <si>
    <t>Настилка от вибропресовани плочи</t>
  </si>
  <si>
    <t>Изкопи за тръби ф110</t>
  </si>
  <si>
    <t>Полагане в изкоп на тръби ф110</t>
  </si>
  <si>
    <t>Презиждане и измазване на ревизионни шахти</t>
  </si>
  <si>
    <t>Натоварване и превоз на строителни отпадъци на 4 км</t>
  </si>
  <si>
    <t>ДДС 20%:</t>
  </si>
  <si>
    <t>Образец № 7A</t>
  </si>
  <si>
    <t>Количествено- стойностна сметка</t>
  </si>
  <si>
    <t>Обект III - Сградата на Детска градина „Пчелица” – гр. Лясковец</t>
  </si>
  <si>
    <t>A. Укрепване стълбище ДГ "Пчелица"</t>
  </si>
  <si>
    <t>ВСИЧКО ЗА ОБЕКТ IIІ. A.:</t>
  </si>
  <si>
    <t>Б. Монтиране на козирки на тераси ДГ "Пчелица"</t>
  </si>
  <si>
    <t>ВСИЧКО ЗА ОБЕКТ III. Б</t>
  </si>
  <si>
    <t>Обект IV - Аварийно отводняване и възстановяване на настилка на вътрешно дворно пространство в НУ "Цани Гинчев"</t>
  </si>
  <si>
    <t>ВСИЧКО ЗА ОБЕКТ IV:</t>
  </si>
  <si>
    <t>Обект V- Ремонт стълбище и околно пространство на ДГ "Славейче"</t>
  </si>
  <si>
    <t>ОБЩA СТОЙНОСТ:</t>
  </si>
  <si>
    <t>ОБЩА СТОЙНОСТ с ДДС:</t>
  </si>
  <si>
    <t>....................... г.</t>
  </si>
  <si>
    <t>Подпис и печат:</t>
  </si>
  <si>
    <t>Име и фамилия:</t>
  </si>
  <si>
    <t>Длъжност:</t>
  </si>
  <si>
    <r>
      <t xml:space="preserve">Подписаният/ата .......................................................................................................... </t>
    </r>
    <r>
      <rPr>
        <i/>
        <sz val="13"/>
        <rFont val="Times New Roman"/>
        <family val="1"/>
        <charset val="204"/>
      </rPr>
      <t>(трите имена)</t>
    </r>
    <r>
      <rPr>
        <sz val="13"/>
        <rFont val="Times New Roman"/>
        <family val="1"/>
        <charset val="204"/>
      </rPr>
      <t xml:space="preserve">, данни по документ за самоличност …...............................................................................................                                                                  
………………………………………………………………………………………. </t>
    </r>
    <r>
      <rPr>
        <i/>
        <sz val="13"/>
        <rFont val="Times New Roman"/>
        <family val="1"/>
        <charset val="204"/>
      </rPr>
      <t>(номер на лична карта, дата, орган и място на издаването</t>
    </r>
    <r>
      <rPr>
        <sz val="13"/>
        <rFont val="Times New Roman"/>
        <family val="1"/>
        <charset val="204"/>
      </rPr>
      <t>), в качеството си на .....................................................
(</t>
    </r>
    <r>
      <rPr>
        <i/>
        <sz val="13"/>
        <rFont val="Times New Roman"/>
        <family val="1"/>
        <charset val="204"/>
      </rPr>
      <t>длъжност</t>
    </r>
    <r>
      <rPr>
        <sz val="13"/>
        <rFont val="Times New Roman"/>
        <family val="1"/>
        <charset val="204"/>
      </rPr>
      <t>) на ....................................................................................................................................... 
(</t>
    </r>
    <r>
      <rPr>
        <i/>
        <sz val="13"/>
        <rFont val="Times New Roman"/>
        <family val="1"/>
        <charset val="204"/>
      </rPr>
      <t>наименование на участника</t>
    </r>
    <r>
      <rPr>
        <sz val="13"/>
        <rFont val="Times New Roman"/>
        <family val="1"/>
        <charset val="204"/>
      </rPr>
      <t xml:space="preserve">), ЕИК/БУЛСТАТ ..............................................................................- участник в процедура "публично състезание" за възлагане на обществена поръчка с предмет: </t>
    </r>
    <r>
      <rPr>
        <b/>
        <sz val="13"/>
        <rFont val="Times New Roman"/>
        <family val="1"/>
        <charset val="204"/>
      </rPr>
      <t>„Строително-монтажни работи (СМР) на имоти общинска собственост на територията на Община Лясковец”</t>
    </r>
  </si>
  <si>
    <t>Доставка и полагане бетон В20 за стени до 10 см - поръчка до 5 м3 (зад сграда)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</si>
</sst>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4">
    <xf numFmtId="0" fontId="0" fillId="0" borderId="0" xfId="0"/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4" fontId="5" fillId="0" borderId="7" xfId="1" applyNumberFormat="1" applyFont="1" applyBorder="1" applyAlignment="1">
      <alignment horizontal="right" vertical="center" wrapText="1"/>
    </xf>
    <xf numFmtId="4" fontId="7" fillId="3" borderId="9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6" fillId="0" borderId="11" xfId="0" applyFont="1" applyBorder="1" applyAlignment="1">
      <alignment wrapText="1"/>
    </xf>
    <xf numFmtId="0" fontId="6" fillId="0" borderId="7" xfId="0" applyFont="1" applyBorder="1" applyAlignment="1">
      <alignment horizontal="center"/>
    </xf>
    <xf numFmtId="4" fontId="6" fillId="0" borderId="7" xfId="0" applyNumberFormat="1" applyFont="1" applyBorder="1" applyAlignment="1">
      <alignment horizontal="right"/>
    </xf>
    <xf numFmtId="4" fontId="6" fillId="0" borderId="9" xfId="0" applyNumberFormat="1" applyFont="1" applyBorder="1" applyAlignment="1">
      <alignment horizontal="right"/>
    </xf>
    <xf numFmtId="0" fontId="6" fillId="0" borderId="12" xfId="0" applyFont="1" applyBorder="1" applyAlignment="1">
      <alignment horizontal="center" wrapText="1"/>
    </xf>
    <xf numFmtId="0" fontId="6" fillId="0" borderId="10" xfId="0" applyFont="1" applyBorder="1" applyAlignment="1" applyProtection="1">
      <alignment vertical="center" wrapText="1"/>
      <protection locked="0"/>
    </xf>
    <xf numFmtId="0" fontId="6" fillId="0" borderId="7" xfId="0" applyFont="1" applyBorder="1" applyAlignment="1">
      <alignment wrapText="1"/>
    </xf>
    <xf numFmtId="4" fontId="6" fillId="0" borderId="7" xfId="0" applyNumberFormat="1" applyFont="1" applyBorder="1"/>
    <xf numFmtId="4" fontId="6" fillId="0" borderId="7" xfId="0" applyNumberFormat="1" applyFont="1" applyBorder="1" applyAlignment="1">
      <alignment wrapText="1"/>
    </xf>
    <xf numFmtId="0" fontId="6" fillId="0" borderId="7" xfId="0" applyFont="1" applyBorder="1" applyAlignment="1">
      <alignment horizontal="left" wrapText="1"/>
    </xf>
    <xf numFmtId="0" fontId="6" fillId="0" borderId="11" xfId="0" applyFont="1" applyBorder="1" applyAlignment="1" applyProtection="1">
      <alignment wrapText="1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7" xfId="0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right"/>
    </xf>
    <xf numFmtId="4" fontId="7" fillId="3" borderId="7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 wrapText="1"/>
    </xf>
    <xf numFmtId="0" fontId="6" fillId="3" borderId="7" xfId="0" applyFont="1" applyFill="1" applyBorder="1" applyAlignment="1">
      <alignment horizontal="center"/>
    </xf>
    <xf numFmtId="2" fontId="7" fillId="3" borderId="7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right" vertical="center" wrapText="1"/>
    </xf>
    <xf numFmtId="2" fontId="6" fillId="0" borderId="7" xfId="0" applyNumberFormat="1" applyFont="1" applyBorder="1" applyAlignment="1">
      <alignment vertical="center" wrapText="1"/>
    </xf>
    <xf numFmtId="2" fontId="6" fillId="0" borderId="7" xfId="0" applyNumberFormat="1" applyFont="1" applyBorder="1" applyAlignment="1">
      <alignment horizontal="right" vertical="center" wrapText="1"/>
    </xf>
    <xf numFmtId="1" fontId="6" fillId="0" borderId="7" xfId="0" applyNumberFormat="1" applyFont="1" applyBorder="1" applyAlignment="1">
      <alignment horizontal="right" vertical="center" wrapText="1"/>
    </xf>
    <xf numFmtId="4" fontId="7" fillId="2" borderId="7" xfId="0" applyNumberFormat="1" applyFont="1" applyFill="1" applyBorder="1" applyAlignment="1">
      <alignment horizontal="right"/>
    </xf>
    <xf numFmtId="0" fontId="6" fillId="0" borderId="12" xfId="0" applyFont="1" applyBorder="1" applyAlignment="1">
      <alignment horizontal="center"/>
    </xf>
    <xf numFmtId="4" fontId="6" fillId="0" borderId="8" xfId="0" applyNumberFormat="1" applyFont="1" applyBorder="1" applyAlignment="1">
      <alignment horizontal="right"/>
    </xf>
    <xf numFmtId="0" fontId="6" fillId="2" borderId="12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right" wrapText="1"/>
    </xf>
    <xf numFmtId="0" fontId="6" fillId="2" borderId="7" xfId="0" applyFont="1" applyFill="1" applyBorder="1" applyAlignment="1">
      <alignment horizontal="center"/>
    </xf>
    <xf numFmtId="4" fontId="6" fillId="2" borderId="7" xfId="0" applyNumberFormat="1" applyFont="1" applyFill="1" applyBorder="1" applyAlignment="1">
      <alignment horizontal="center"/>
    </xf>
    <xf numFmtId="4" fontId="7" fillId="2" borderId="9" xfId="0" applyNumberFormat="1" applyFont="1" applyFill="1" applyBorder="1" applyAlignment="1">
      <alignment horizontal="right"/>
    </xf>
    <xf numFmtId="4" fontId="9" fillId="4" borderId="7" xfId="0" applyNumberFormat="1" applyFont="1" applyFill="1" applyBorder="1"/>
    <xf numFmtId="0" fontId="8" fillId="0" borderId="0" xfId="0" applyFont="1" applyAlignment="1">
      <alignment horizontal="center" vertical="distributed"/>
    </xf>
    <xf numFmtId="0" fontId="8" fillId="0" borderId="0" xfId="0" applyFont="1"/>
    <xf numFmtId="4" fontId="8" fillId="0" borderId="0" xfId="0" applyNumberFormat="1" applyFont="1"/>
    <xf numFmtId="4" fontId="10" fillId="0" borderId="0" xfId="0" applyNumberFormat="1" applyFont="1"/>
    <xf numFmtId="0" fontId="11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right" wrapText="1"/>
    </xf>
    <xf numFmtId="0" fontId="9" fillId="4" borderId="2" xfId="0" applyFont="1" applyFill="1" applyBorder="1" applyAlignment="1">
      <alignment horizontal="right" wrapText="1"/>
    </xf>
    <xf numFmtId="0" fontId="9" fillId="4" borderId="8" xfId="0" applyFont="1" applyFill="1" applyBorder="1" applyAlignment="1">
      <alignment horizontal="right" wrapText="1"/>
    </xf>
    <xf numFmtId="0" fontId="9" fillId="4" borderId="10" xfId="0" applyFont="1" applyFill="1" applyBorder="1" applyAlignment="1">
      <alignment horizontal="right" wrapText="1"/>
    </xf>
    <xf numFmtId="0" fontId="7" fillId="3" borderId="10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9" fillId="5" borderId="0" xfId="1" applyFont="1" applyFill="1" applyBorder="1" applyAlignment="1">
      <alignment horizontal="right"/>
    </xf>
    <xf numFmtId="0" fontId="9" fillId="5" borderId="13" xfId="1" applyFont="1" applyFill="1" applyBorder="1" applyAlignment="1">
      <alignment horizontal="center" vertical="center" wrapText="1"/>
    </xf>
    <xf numFmtId="0" fontId="9" fillId="5" borderId="14" xfId="1" applyFont="1" applyFill="1" applyBorder="1" applyAlignment="1">
      <alignment horizontal="center" vertical="center" wrapText="1"/>
    </xf>
    <xf numFmtId="0" fontId="9" fillId="5" borderId="15" xfId="1" applyFont="1" applyFill="1" applyBorder="1" applyAlignment="1">
      <alignment horizontal="center" vertical="center" wrapText="1"/>
    </xf>
    <xf numFmtId="0" fontId="11" fillId="6" borderId="1" xfId="1" applyFont="1" applyFill="1" applyBorder="1" applyAlignment="1" applyProtection="1">
      <alignment horizontal="left" vertical="top" wrapText="1"/>
      <protection locked="0"/>
    </xf>
    <xf numFmtId="0" fontId="11" fillId="6" borderId="2" xfId="1" applyFont="1" applyFill="1" applyBorder="1" applyAlignment="1" applyProtection="1">
      <alignment horizontal="left" vertical="top" wrapText="1"/>
      <protection locked="0"/>
    </xf>
    <xf numFmtId="0" fontId="11" fillId="6" borderId="3" xfId="1" applyFont="1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center" vertical="center" wrapText="1"/>
    </xf>
  </cellXfs>
  <cellStyles count="2">
    <cellStyle name="Normal 2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137</xdr:row>
      <xdr:rowOff>0</xdr:rowOff>
    </xdr:from>
    <xdr:to>
      <xdr:col>1</xdr:col>
      <xdr:colOff>2171700</xdr:colOff>
      <xdr:row>137</xdr:row>
      <xdr:rowOff>0</xdr:rowOff>
    </xdr:to>
    <xdr:sp macro="" textlink="">
      <xdr:nvSpPr>
        <xdr:cNvPr id="4" name="WordArt 7">
          <a:extLst>
            <a:ext uri="{FF2B5EF4-FFF2-40B4-BE49-F238E27FC236}">
              <a16:creationId xmlns:a16="http://schemas.microsoft.com/office/drawing/2014/main" xmlns="" id="{914ACCED-D834-404B-8046-5A2F40C09F8B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66750" y="42319575"/>
          <a:ext cx="2028825" cy="0"/>
        </a:xfrm>
        <a:prstGeom prst="rect">
          <a:avLst/>
        </a:prstGeom>
      </xdr:spPr>
      <xdr:txBody>
        <a:bodyPr vertOverflow="clip" wrap="none" lIns="91440" tIns="45720" rIns="91440" bIns="45720" fromWordArt="1" anchor="t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bg-BG" sz="3600" b="1" u="sng" strike="sngStrike" kern="10" cap="small" spc="0">
            <a:ln w="6350">
              <a:solidFill>
                <a:srgbClr val="000000"/>
              </a:solidFill>
              <a:round/>
              <a:headEnd/>
              <a:tailEnd/>
            </a:ln>
            <a:gradFill rotWithShape="1">
              <a:gsLst>
                <a:gs pos="0">
                  <a:srgbClr val="800000"/>
                </a:gs>
                <a:gs pos="100000">
                  <a:srgbClr val="CDDDD0"/>
                </a:gs>
              </a:gsLst>
              <a:lin ang="5400000" scaled="1"/>
            </a:gradFill>
            <a:latin typeface="Century Gothic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8"/>
  <sheetViews>
    <sheetView tabSelected="1" topLeftCell="A145" zoomScale="90" zoomScaleNormal="90" workbookViewId="0">
      <selection activeCell="F13" sqref="F13"/>
    </sheetView>
  </sheetViews>
  <sheetFormatPr defaultRowHeight="28.5" customHeight="1" x14ac:dyDescent="0.25"/>
  <cols>
    <col min="1" max="1" width="8" customWidth="1"/>
    <col min="2" max="2" width="62.42578125" customWidth="1"/>
    <col min="4" max="4" width="10" customWidth="1"/>
    <col min="5" max="5" width="11.7109375" customWidth="1"/>
    <col min="6" max="6" width="15.5703125" customWidth="1"/>
  </cols>
  <sheetData>
    <row r="1" spans="1:6" ht="19.5" customHeight="1" thickBot="1" x14ac:dyDescent="0.3">
      <c r="A1" s="66" t="s">
        <v>136</v>
      </c>
      <c r="B1" s="66"/>
      <c r="C1" s="66"/>
      <c r="D1" s="66"/>
      <c r="E1" s="66"/>
      <c r="F1" s="66"/>
    </row>
    <row r="2" spans="1:6" ht="28.5" customHeight="1" x14ac:dyDescent="0.25">
      <c r="A2" s="67" t="s">
        <v>137</v>
      </c>
      <c r="B2" s="68"/>
      <c r="C2" s="68"/>
      <c r="D2" s="68"/>
      <c r="E2" s="68"/>
      <c r="F2" s="69"/>
    </row>
    <row r="3" spans="1:6" ht="137.25" customHeight="1" x14ac:dyDescent="0.25">
      <c r="A3" s="70" t="s">
        <v>152</v>
      </c>
      <c r="B3" s="71"/>
      <c r="C3" s="71"/>
      <c r="D3" s="71"/>
      <c r="E3" s="71"/>
      <c r="F3" s="72"/>
    </row>
    <row r="4" spans="1:6" ht="28.5" customHeight="1" x14ac:dyDescent="0.25">
      <c r="A4" s="58" t="s">
        <v>0</v>
      </c>
      <c r="B4" s="59"/>
      <c r="C4" s="59"/>
      <c r="D4" s="59"/>
      <c r="E4" s="59"/>
      <c r="F4" s="60"/>
    </row>
    <row r="5" spans="1:6" ht="36.75" customHeight="1" x14ac:dyDescent="0.25">
      <c r="A5" s="1" t="s">
        <v>1</v>
      </c>
      <c r="B5" s="2" t="s">
        <v>2</v>
      </c>
      <c r="C5" s="2" t="s">
        <v>3</v>
      </c>
      <c r="D5" s="3" t="s">
        <v>4</v>
      </c>
      <c r="E5" s="3" t="s">
        <v>5</v>
      </c>
      <c r="F5" s="4" t="s">
        <v>6</v>
      </c>
    </row>
    <row r="6" spans="1:6" ht="21.75" customHeight="1" x14ac:dyDescent="0.25">
      <c r="A6" s="5">
        <v>1</v>
      </c>
      <c r="B6" s="6" t="s">
        <v>7</v>
      </c>
      <c r="C6" s="5" t="s">
        <v>8</v>
      </c>
      <c r="D6" s="7">
        <v>129</v>
      </c>
      <c r="E6" s="7"/>
      <c r="F6" s="7"/>
    </row>
    <row r="7" spans="1:6" ht="19.5" customHeight="1" x14ac:dyDescent="0.25">
      <c r="A7" s="5">
        <v>2</v>
      </c>
      <c r="B7" s="6" t="s">
        <v>9</v>
      </c>
      <c r="C7" s="5" t="s">
        <v>8</v>
      </c>
      <c r="D7" s="7">
        <v>129</v>
      </c>
      <c r="E7" s="7"/>
      <c r="F7" s="7"/>
    </row>
    <row r="8" spans="1:6" ht="22.5" customHeight="1" x14ac:dyDescent="0.25">
      <c r="A8" s="5">
        <v>3</v>
      </c>
      <c r="B8" s="6" t="s">
        <v>10</v>
      </c>
      <c r="C8" s="5" t="s">
        <v>8</v>
      </c>
      <c r="D8" s="7">
        <v>129</v>
      </c>
      <c r="E8" s="7"/>
      <c r="F8" s="7"/>
    </row>
    <row r="9" spans="1:6" ht="21.75" customHeight="1" x14ac:dyDescent="0.25">
      <c r="A9" s="5">
        <v>4</v>
      </c>
      <c r="B9" s="6" t="s">
        <v>12</v>
      </c>
      <c r="C9" s="5" t="s">
        <v>11</v>
      </c>
      <c r="D9" s="7">
        <v>46.6</v>
      </c>
      <c r="E9" s="7"/>
      <c r="F9" s="7"/>
    </row>
    <row r="10" spans="1:6" ht="21.75" customHeight="1" x14ac:dyDescent="0.25">
      <c r="A10" s="5">
        <v>5</v>
      </c>
      <c r="B10" s="6" t="s">
        <v>13</v>
      </c>
      <c r="C10" s="5" t="s">
        <v>8</v>
      </c>
      <c r="D10" s="7">
        <v>46.35</v>
      </c>
      <c r="E10" s="7"/>
      <c r="F10" s="7"/>
    </row>
    <row r="11" spans="1:6" ht="22.5" customHeight="1" x14ac:dyDescent="0.25">
      <c r="A11" s="5">
        <v>6</v>
      </c>
      <c r="B11" s="6" t="s">
        <v>14</v>
      </c>
      <c r="C11" s="5" t="s">
        <v>8</v>
      </c>
      <c r="D11" s="7">
        <v>46</v>
      </c>
      <c r="E11" s="7"/>
      <c r="F11" s="7"/>
    </row>
    <row r="12" spans="1:6" ht="21" customHeight="1" x14ac:dyDescent="0.25">
      <c r="A12" s="5">
        <v>7</v>
      </c>
      <c r="B12" s="6" t="s">
        <v>15</v>
      </c>
      <c r="C12" s="5" t="s">
        <v>16</v>
      </c>
      <c r="D12" s="7">
        <v>5</v>
      </c>
      <c r="E12" s="7"/>
      <c r="F12" s="7"/>
    </row>
    <row r="13" spans="1:6" ht="28.5" customHeight="1" x14ac:dyDescent="0.25">
      <c r="A13" s="61" t="s">
        <v>17</v>
      </c>
      <c r="B13" s="56"/>
      <c r="C13" s="56"/>
      <c r="D13" s="56"/>
      <c r="E13" s="57"/>
      <c r="F13" s="8">
        <f>SUM(F6:F12)</f>
        <v>0</v>
      </c>
    </row>
    <row r="14" spans="1:6" ht="28.5" customHeight="1" x14ac:dyDescent="0.25">
      <c r="A14" s="59" t="s">
        <v>18</v>
      </c>
      <c r="B14" s="65"/>
      <c r="C14" s="65"/>
      <c r="D14" s="65"/>
      <c r="E14" s="65"/>
      <c r="F14" s="65"/>
    </row>
    <row r="15" spans="1:6" ht="20.25" customHeight="1" x14ac:dyDescent="0.25">
      <c r="A15" s="9">
        <v>1</v>
      </c>
      <c r="B15" s="10" t="s">
        <v>19</v>
      </c>
      <c r="C15" s="11" t="s">
        <v>20</v>
      </c>
      <c r="D15" s="12">
        <v>6</v>
      </c>
      <c r="E15" s="12"/>
      <c r="F15" s="13"/>
    </row>
    <row r="16" spans="1:6" ht="19.5" customHeight="1" x14ac:dyDescent="0.25">
      <c r="A16" s="14">
        <v>2</v>
      </c>
      <c r="B16" s="10" t="s">
        <v>21</v>
      </c>
      <c r="C16" s="11" t="s">
        <v>20</v>
      </c>
      <c r="D16" s="12">
        <v>8</v>
      </c>
      <c r="E16" s="12"/>
      <c r="F16" s="13"/>
    </row>
    <row r="17" spans="1:6" ht="24.75" customHeight="1" x14ac:dyDescent="0.25">
      <c r="A17" s="14">
        <f>A16+1</f>
        <v>3</v>
      </c>
      <c r="B17" s="15" t="s">
        <v>22</v>
      </c>
      <c r="C17" s="11" t="s">
        <v>8</v>
      </c>
      <c r="D17" s="12">
        <v>47.24</v>
      </c>
      <c r="E17" s="12"/>
      <c r="F17" s="13"/>
    </row>
    <row r="18" spans="1:6" ht="24" customHeight="1" x14ac:dyDescent="0.25">
      <c r="A18" s="14">
        <v>4</v>
      </c>
      <c r="B18" s="15" t="s">
        <v>23</v>
      </c>
      <c r="C18" s="11" t="s">
        <v>8</v>
      </c>
      <c r="D18" s="12">
        <v>39.299999999999997</v>
      </c>
      <c r="E18" s="12"/>
      <c r="F18" s="13"/>
    </row>
    <row r="19" spans="1:6" ht="24" customHeight="1" x14ac:dyDescent="0.25">
      <c r="A19" s="14">
        <v>5</v>
      </c>
      <c r="B19" s="15" t="s">
        <v>24</v>
      </c>
      <c r="C19" s="11" t="s">
        <v>8</v>
      </c>
      <c r="D19" s="12">
        <v>35.700000000000003</v>
      </c>
      <c r="E19" s="12"/>
      <c r="F19" s="13"/>
    </row>
    <row r="20" spans="1:6" ht="29.25" customHeight="1" x14ac:dyDescent="0.25">
      <c r="A20" s="14">
        <v>6</v>
      </c>
      <c r="B20" s="16" t="s">
        <v>25</v>
      </c>
      <c r="C20" s="11" t="s">
        <v>8</v>
      </c>
      <c r="D20" s="17">
        <v>73</v>
      </c>
      <c r="E20" s="18"/>
      <c r="F20" s="13"/>
    </row>
    <row r="21" spans="1:6" ht="29.25" customHeight="1" x14ac:dyDescent="0.25">
      <c r="A21" s="14">
        <v>7</v>
      </c>
      <c r="B21" s="19" t="s">
        <v>26</v>
      </c>
      <c r="C21" s="11" t="s">
        <v>8</v>
      </c>
      <c r="D21" s="17">
        <v>47.24</v>
      </c>
      <c r="E21" s="18"/>
      <c r="F21" s="13"/>
    </row>
    <row r="22" spans="1:6" ht="29.25" customHeight="1" x14ac:dyDescent="0.25">
      <c r="A22" s="14">
        <f>A21+1</f>
        <v>8</v>
      </c>
      <c r="B22" s="20" t="s">
        <v>27</v>
      </c>
      <c r="C22" s="11" t="s">
        <v>20</v>
      </c>
      <c r="D22" s="17">
        <v>6</v>
      </c>
      <c r="E22" s="18"/>
      <c r="F22" s="13"/>
    </row>
    <row r="23" spans="1:6" ht="22.5" customHeight="1" x14ac:dyDescent="0.25">
      <c r="A23" s="14">
        <f>A22+1</f>
        <v>9</v>
      </c>
      <c r="B23" s="21" t="s">
        <v>28</v>
      </c>
      <c r="C23" s="11" t="s">
        <v>8</v>
      </c>
      <c r="D23" s="17">
        <v>73</v>
      </c>
      <c r="E23" s="18"/>
      <c r="F23" s="13"/>
    </row>
    <row r="24" spans="1:6" ht="48" customHeight="1" x14ac:dyDescent="0.25">
      <c r="A24" s="14">
        <f>A23+1</f>
        <v>10</v>
      </c>
      <c r="B24" s="16" t="s">
        <v>29</v>
      </c>
      <c r="C24" s="22" t="s">
        <v>11</v>
      </c>
      <c r="D24" s="18">
        <v>32</v>
      </c>
      <c r="E24" s="18"/>
      <c r="F24" s="13"/>
    </row>
    <row r="25" spans="1:6" ht="21" customHeight="1" x14ac:dyDescent="0.25">
      <c r="A25" s="14">
        <f>A24+1</f>
        <v>11</v>
      </c>
      <c r="B25" s="10" t="s">
        <v>30</v>
      </c>
      <c r="C25" s="11" t="s">
        <v>11</v>
      </c>
      <c r="D25" s="17">
        <v>38</v>
      </c>
      <c r="E25" s="18"/>
      <c r="F25" s="13"/>
    </row>
    <row r="26" spans="1:6" ht="22.5" customHeight="1" x14ac:dyDescent="0.25">
      <c r="A26" s="14">
        <f>A25+1</f>
        <v>12</v>
      </c>
      <c r="B26" s="16" t="s">
        <v>31</v>
      </c>
      <c r="C26" s="11" t="s">
        <v>16</v>
      </c>
      <c r="D26" s="23">
        <v>1</v>
      </c>
      <c r="E26" s="18"/>
      <c r="F26" s="13"/>
    </row>
    <row r="27" spans="1:6" ht="28.5" customHeight="1" x14ac:dyDescent="0.25">
      <c r="A27" s="61" t="s">
        <v>32</v>
      </c>
      <c r="B27" s="56"/>
      <c r="C27" s="56"/>
      <c r="D27" s="56"/>
      <c r="E27" s="57"/>
      <c r="F27" s="24">
        <f>SUM(F15:F26)</f>
        <v>0</v>
      </c>
    </row>
    <row r="28" spans="1:6" ht="25.5" customHeight="1" x14ac:dyDescent="0.25">
      <c r="A28" s="58" t="s">
        <v>138</v>
      </c>
      <c r="B28" s="59"/>
      <c r="C28" s="59"/>
      <c r="D28" s="59"/>
      <c r="E28" s="59"/>
      <c r="F28" s="60"/>
    </row>
    <row r="29" spans="1:6" ht="24.75" customHeight="1" x14ac:dyDescent="0.25">
      <c r="A29" s="59" t="s">
        <v>139</v>
      </c>
      <c r="B29" s="73"/>
      <c r="C29" s="73"/>
      <c r="D29" s="73"/>
      <c r="E29" s="73"/>
      <c r="F29" s="73"/>
    </row>
    <row r="30" spans="1:6" ht="27" customHeight="1" x14ac:dyDescent="0.25">
      <c r="A30" s="25">
        <v>1</v>
      </c>
      <c r="B30" s="6" t="s">
        <v>33</v>
      </c>
      <c r="C30" s="25" t="s">
        <v>8</v>
      </c>
      <c r="D30" s="26">
        <v>10</v>
      </c>
      <c r="E30" s="26"/>
      <c r="F30" s="26"/>
    </row>
    <row r="31" spans="1:6" ht="20.25" customHeight="1" x14ac:dyDescent="0.25">
      <c r="A31" s="25">
        <f t="shared" ref="A31:A58" si="0">A30+1</f>
        <v>2</v>
      </c>
      <c r="B31" s="6" t="s">
        <v>34</v>
      </c>
      <c r="C31" s="25" t="s">
        <v>8</v>
      </c>
      <c r="D31" s="26">
        <v>3</v>
      </c>
      <c r="E31" s="26"/>
      <c r="F31" s="26"/>
    </row>
    <row r="32" spans="1:6" ht="20.25" customHeight="1" x14ac:dyDescent="0.25">
      <c r="A32" s="25">
        <f t="shared" si="0"/>
        <v>3</v>
      </c>
      <c r="B32" s="6" t="s">
        <v>35</v>
      </c>
      <c r="C32" s="25" t="s">
        <v>16</v>
      </c>
      <c r="D32" s="26">
        <v>6.3</v>
      </c>
      <c r="E32" s="26"/>
      <c r="F32" s="26"/>
    </row>
    <row r="33" spans="1:6" ht="21" customHeight="1" x14ac:dyDescent="0.25">
      <c r="A33" s="25">
        <f t="shared" si="0"/>
        <v>4</v>
      </c>
      <c r="B33" s="6" t="s">
        <v>36</v>
      </c>
      <c r="C33" s="25" t="s">
        <v>8</v>
      </c>
      <c r="D33" s="26">
        <v>8</v>
      </c>
      <c r="E33" s="26"/>
      <c r="F33" s="26"/>
    </row>
    <row r="34" spans="1:6" ht="24" customHeight="1" x14ac:dyDescent="0.25">
      <c r="A34" s="25">
        <f t="shared" si="0"/>
        <v>5</v>
      </c>
      <c r="B34" s="6" t="s">
        <v>37</v>
      </c>
      <c r="C34" s="25" t="s">
        <v>38</v>
      </c>
      <c r="D34" s="26">
        <v>5.9</v>
      </c>
      <c r="E34" s="26"/>
      <c r="F34" s="26"/>
    </row>
    <row r="35" spans="1:6" ht="20.25" customHeight="1" x14ac:dyDescent="0.25">
      <c r="A35" s="25">
        <f t="shared" si="0"/>
        <v>6</v>
      </c>
      <c r="B35" s="6" t="s">
        <v>39</v>
      </c>
      <c r="C35" s="25" t="s">
        <v>40</v>
      </c>
      <c r="D35" s="26">
        <v>160</v>
      </c>
      <c r="E35" s="26"/>
      <c r="F35" s="26"/>
    </row>
    <row r="36" spans="1:6" ht="21.75" customHeight="1" x14ac:dyDescent="0.25">
      <c r="A36" s="25">
        <f t="shared" si="0"/>
        <v>7</v>
      </c>
      <c r="B36" s="6" t="s">
        <v>41</v>
      </c>
      <c r="C36" s="25" t="s">
        <v>16</v>
      </c>
      <c r="D36" s="26">
        <v>2.8</v>
      </c>
      <c r="E36" s="26"/>
      <c r="F36" s="26"/>
    </row>
    <row r="37" spans="1:6" ht="23.25" customHeight="1" x14ac:dyDescent="0.25">
      <c r="A37" s="25">
        <f t="shared" si="0"/>
        <v>8</v>
      </c>
      <c r="B37" s="6" t="s">
        <v>42</v>
      </c>
      <c r="C37" s="25" t="s">
        <v>16</v>
      </c>
      <c r="D37" s="26">
        <v>9.5</v>
      </c>
      <c r="E37" s="26"/>
      <c r="F37" s="26"/>
    </row>
    <row r="38" spans="1:6" ht="22.5" customHeight="1" x14ac:dyDescent="0.25">
      <c r="A38" s="25">
        <f t="shared" si="0"/>
        <v>9</v>
      </c>
      <c r="B38" s="6" t="s">
        <v>43</v>
      </c>
      <c r="C38" s="25" t="s">
        <v>16</v>
      </c>
      <c r="D38" s="26">
        <v>6.3</v>
      </c>
      <c r="E38" s="26"/>
      <c r="F38" s="26"/>
    </row>
    <row r="39" spans="1:6" ht="22.5" customHeight="1" x14ac:dyDescent="0.25">
      <c r="A39" s="25">
        <f t="shared" si="0"/>
        <v>10</v>
      </c>
      <c r="B39" s="6" t="s">
        <v>44</v>
      </c>
      <c r="C39" s="25" t="s">
        <v>8</v>
      </c>
      <c r="D39" s="26">
        <v>3</v>
      </c>
      <c r="E39" s="26"/>
      <c r="F39" s="26"/>
    </row>
    <row r="40" spans="1:6" ht="27" customHeight="1" x14ac:dyDescent="0.25">
      <c r="A40" s="25">
        <f t="shared" si="0"/>
        <v>11</v>
      </c>
      <c r="B40" s="6" t="s">
        <v>45</v>
      </c>
      <c r="C40" s="25" t="s">
        <v>8</v>
      </c>
      <c r="D40" s="26">
        <v>12</v>
      </c>
      <c r="E40" s="26"/>
      <c r="F40" s="26"/>
    </row>
    <row r="41" spans="1:6" ht="24.75" customHeight="1" x14ac:dyDescent="0.25">
      <c r="A41" s="25">
        <f t="shared" si="0"/>
        <v>12</v>
      </c>
      <c r="B41" s="6" t="s">
        <v>46</v>
      </c>
      <c r="C41" s="25" t="s">
        <v>8</v>
      </c>
      <c r="D41" s="26">
        <v>18</v>
      </c>
      <c r="E41" s="26"/>
      <c r="F41" s="26"/>
    </row>
    <row r="42" spans="1:6" ht="28.5" customHeight="1" x14ac:dyDescent="0.25">
      <c r="A42" s="25">
        <f t="shared" si="0"/>
        <v>13</v>
      </c>
      <c r="B42" s="6" t="s">
        <v>47</v>
      </c>
      <c r="C42" s="25" t="s">
        <v>8</v>
      </c>
      <c r="D42" s="26">
        <v>18</v>
      </c>
      <c r="E42" s="26"/>
      <c r="F42" s="26"/>
    </row>
    <row r="43" spans="1:6" ht="22.5" customHeight="1" x14ac:dyDescent="0.25">
      <c r="A43" s="25">
        <f t="shared" si="0"/>
        <v>14</v>
      </c>
      <c r="B43" s="6" t="s">
        <v>48</v>
      </c>
      <c r="C43" s="25" t="s">
        <v>8</v>
      </c>
      <c r="D43" s="26">
        <v>8</v>
      </c>
      <c r="E43" s="26"/>
      <c r="F43" s="26"/>
    </row>
    <row r="44" spans="1:6" ht="19.5" customHeight="1" x14ac:dyDescent="0.25">
      <c r="A44" s="25">
        <f t="shared" si="0"/>
        <v>15</v>
      </c>
      <c r="B44" s="6" t="s">
        <v>49</v>
      </c>
      <c r="C44" s="25" t="s">
        <v>8</v>
      </c>
      <c r="D44" s="26">
        <v>9</v>
      </c>
      <c r="E44" s="26"/>
      <c r="F44" s="26"/>
    </row>
    <row r="45" spans="1:6" ht="24.75" customHeight="1" x14ac:dyDescent="0.25">
      <c r="A45" s="25">
        <f t="shared" si="0"/>
        <v>16</v>
      </c>
      <c r="B45" s="6" t="s">
        <v>50</v>
      </c>
      <c r="C45" s="25" t="s">
        <v>8</v>
      </c>
      <c r="D45" s="26">
        <v>8</v>
      </c>
      <c r="E45" s="26"/>
      <c r="F45" s="26"/>
    </row>
    <row r="46" spans="1:6" ht="17.25" customHeight="1" x14ac:dyDescent="0.25">
      <c r="A46" s="25">
        <f t="shared" si="0"/>
        <v>17</v>
      </c>
      <c r="B46" s="6" t="s">
        <v>51</v>
      </c>
      <c r="C46" s="25" t="s">
        <v>8</v>
      </c>
      <c r="D46" s="26">
        <v>18</v>
      </c>
      <c r="E46" s="26"/>
      <c r="F46" s="26"/>
    </row>
    <row r="47" spans="1:6" ht="18.75" customHeight="1" x14ac:dyDescent="0.25">
      <c r="A47" s="25">
        <f t="shared" si="0"/>
        <v>18</v>
      </c>
      <c r="B47" s="6" t="s">
        <v>52</v>
      </c>
      <c r="C47" s="25" t="s">
        <v>8</v>
      </c>
      <c r="D47" s="26">
        <v>18</v>
      </c>
      <c r="E47" s="26"/>
      <c r="F47" s="26"/>
    </row>
    <row r="48" spans="1:6" ht="21" customHeight="1" x14ac:dyDescent="0.25">
      <c r="A48" s="25">
        <f t="shared" si="0"/>
        <v>19</v>
      </c>
      <c r="B48" s="6" t="s">
        <v>53</v>
      </c>
      <c r="C48" s="25" t="s">
        <v>8</v>
      </c>
      <c r="D48" s="26">
        <v>18</v>
      </c>
      <c r="E48" s="26"/>
      <c r="F48" s="26"/>
    </row>
    <row r="49" spans="1:6" ht="19.5" customHeight="1" x14ac:dyDescent="0.25">
      <c r="A49" s="25">
        <f t="shared" si="0"/>
        <v>20</v>
      </c>
      <c r="B49" s="6" t="s">
        <v>54</v>
      </c>
      <c r="C49" s="25" t="s">
        <v>8</v>
      </c>
      <c r="D49" s="26">
        <v>6</v>
      </c>
      <c r="E49" s="26"/>
      <c r="F49" s="26"/>
    </row>
    <row r="50" spans="1:6" ht="24" customHeight="1" x14ac:dyDescent="0.25">
      <c r="A50" s="25">
        <f t="shared" si="0"/>
        <v>21</v>
      </c>
      <c r="B50" s="6" t="s">
        <v>51</v>
      </c>
      <c r="C50" s="25" t="s">
        <v>8</v>
      </c>
      <c r="D50" s="26">
        <v>6</v>
      </c>
      <c r="E50" s="26"/>
      <c r="F50" s="26"/>
    </row>
    <row r="51" spans="1:6" ht="23.25" customHeight="1" x14ac:dyDescent="0.25">
      <c r="A51" s="25">
        <f t="shared" si="0"/>
        <v>22</v>
      </c>
      <c r="B51" s="27" t="s">
        <v>55</v>
      </c>
      <c r="C51" s="25" t="s">
        <v>8</v>
      </c>
      <c r="D51" s="26">
        <v>6</v>
      </c>
      <c r="E51" s="26"/>
      <c r="F51" s="26"/>
    </row>
    <row r="52" spans="1:6" ht="20.25" customHeight="1" x14ac:dyDescent="0.25">
      <c r="A52" s="25">
        <f t="shared" si="0"/>
        <v>23</v>
      </c>
      <c r="B52" s="6" t="s">
        <v>56</v>
      </c>
      <c r="C52" s="25" t="s">
        <v>8</v>
      </c>
      <c r="D52" s="26">
        <v>6</v>
      </c>
      <c r="E52" s="26"/>
      <c r="F52" s="26"/>
    </row>
    <row r="53" spans="1:6" ht="22.5" customHeight="1" x14ac:dyDescent="0.25">
      <c r="A53" s="25">
        <f t="shared" si="0"/>
        <v>24</v>
      </c>
      <c r="B53" s="6" t="s">
        <v>57</v>
      </c>
      <c r="C53" s="25" t="s">
        <v>38</v>
      </c>
      <c r="D53" s="26">
        <v>19.5</v>
      </c>
      <c r="E53" s="26"/>
      <c r="F53" s="26"/>
    </row>
    <row r="54" spans="1:6" ht="24.75" customHeight="1" x14ac:dyDescent="0.25">
      <c r="A54" s="25">
        <f t="shared" si="0"/>
        <v>25</v>
      </c>
      <c r="B54" s="6" t="s">
        <v>58</v>
      </c>
      <c r="C54" s="25" t="s">
        <v>8</v>
      </c>
      <c r="D54" s="26">
        <v>10</v>
      </c>
      <c r="E54" s="26"/>
      <c r="F54" s="26"/>
    </row>
    <row r="55" spans="1:6" ht="18.75" customHeight="1" x14ac:dyDescent="0.25">
      <c r="A55" s="25">
        <f t="shared" si="0"/>
        <v>26</v>
      </c>
      <c r="B55" s="6" t="s">
        <v>59</v>
      </c>
      <c r="C55" s="25" t="s">
        <v>38</v>
      </c>
      <c r="D55" s="26">
        <v>19.5</v>
      </c>
      <c r="E55" s="26"/>
      <c r="F55" s="26"/>
    </row>
    <row r="56" spans="1:6" ht="21.75" customHeight="1" x14ac:dyDescent="0.25">
      <c r="A56" s="25">
        <f t="shared" si="0"/>
        <v>27</v>
      </c>
      <c r="B56" s="6" t="s">
        <v>60</v>
      </c>
      <c r="C56" s="25" t="s">
        <v>38</v>
      </c>
      <c r="D56" s="26">
        <v>19.5</v>
      </c>
      <c r="E56" s="26"/>
      <c r="F56" s="26"/>
    </row>
    <row r="57" spans="1:6" ht="22.5" customHeight="1" x14ac:dyDescent="0.25">
      <c r="A57" s="25">
        <f t="shared" si="0"/>
        <v>28</v>
      </c>
      <c r="B57" s="6" t="s">
        <v>61</v>
      </c>
      <c r="C57" s="25" t="s">
        <v>16</v>
      </c>
      <c r="D57" s="26">
        <v>4</v>
      </c>
      <c r="E57" s="26"/>
      <c r="F57" s="26"/>
    </row>
    <row r="58" spans="1:6" ht="19.5" customHeight="1" x14ac:dyDescent="0.25">
      <c r="A58" s="25">
        <f t="shared" si="0"/>
        <v>29</v>
      </c>
      <c r="B58" s="16" t="s">
        <v>31</v>
      </c>
      <c r="C58" s="25" t="s">
        <v>16</v>
      </c>
      <c r="D58" s="26">
        <v>4</v>
      </c>
      <c r="E58" s="26"/>
      <c r="F58" s="26"/>
    </row>
    <row r="59" spans="1:6" ht="28.5" customHeight="1" x14ac:dyDescent="0.25">
      <c r="A59" s="28"/>
      <c r="B59" s="55" t="s">
        <v>140</v>
      </c>
      <c r="C59" s="56"/>
      <c r="D59" s="56"/>
      <c r="E59" s="57"/>
      <c r="F59" s="29">
        <f>SUM(F30:F58)</f>
        <v>0</v>
      </c>
    </row>
    <row r="60" spans="1:6" ht="28.5" customHeight="1" x14ac:dyDescent="0.25">
      <c r="A60" s="64" t="s">
        <v>141</v>
      </c>
      <c r="B60" s="65"/>
      <c r="C60" s="65"/>
      <c r="D60" s="65"/>
      <c r="E60" s="65"/>
      <c r="F60" s="65"/>
    </row>
    <row r="61" spans="1:6" ht="38.25" customHeight="1" x14ac:dyDescent="0.25">
      <c r="A61" s="25">
        <v>1</v>
      </c>
      <c r="B61" s="6" t="s">
        <v>62</v>
      </c>
      <c r="C61" s="25" t="s">
        <v>40</v>
      </c>
      <c r="D61" s="26">
        <v>372</v>
      </c>
      <c r="E61" s="26"/>
      <c r="F61" s="26"/>
    </row>
    <row r="62" spans="1:6" ht="27" customHeight="1" x14ac:dyDescent="0.25">
      <c r="A62" s="25">
        <f t="shared" ref="A62:A72" si="1">A61+1</f>
        <v>2</v>
      </c>
      <c r="B62" s="6" t="s">
        <v>63</v>
      </c>
      <c r="C62" s="25" t="s">
        <v>20</v>
      </c>
      <c r="D62" s="26">
        <v>16</v>
      </c>
      <c r="E62" s="26"/>
      <c r="F62" s="26"/>
    </row>
    <row r="63" spans="1:6" ht="23.25" customHeight="1" x14ac:dyDescent="0.25">
      <c r="A63" s="25">
        <f t="shared" si="1"/>
        <v>3</v>
      </c>
      <c r="B63" s="6" t="s">
        <v>64</v>
      </c>
      <c r="C63" s="25" t="s">
        <v>20</v>
      </c>
      <c r="D63" s="26">
        <v>8</v>
      </c>
      <c r="E63" s="26"/>
      <c r="F63" s="26"/>
    </row>
    <row r="64" spans="1:6" ht="21" customHeight="1" x14ac:dyDescent="0.25">
      <c r="A64" s="25">
        <f t="shared" si="1"/>
        <v>4</v>
      </c>
      <c r="B64" s="6" t="s">
        <v>65</v>
      </c>
      <c r="C64" s="25" t="s">
        <v>8</v>
      </c>
      <c r="D64" s="26">
        <v>21</v>
      </c>
      <c r="E64" s="26"/>
      <c r="F64" s="26"/>
    </row>
    <row r="65" spans="1:6" ht="24.75" customHeight="1" x14ac:dyDescent="0.25">
      <c r="A65" s="25">
        <f t="shared" si="1"/>
        <v>5</v>
      </c>
      <c r="B65" s="6" t="s">
        <v>66</v>
      </c>
      <c r="C65" s="25" t="s">
        <v>38</v>
      </c>
      <c r="D65" s="26">
        <v>21</v>
      </c>
      <c r="E65" s="26"/>
      <c r="F65" s="26"/>
    </row>
    <row r="66" spans="1:6" ht="21.75" customHeight="1" x14ac:dyDescent="0.25">
      <c r="A66" s="25">
        <f t="shared" si="1"/>
        <v>6</v>
      </c>
      <c r="B66" s="6" t="s">
        <v>67</v>
      </c>
      <c r="C66" s="25" t="s">
        <v>38</v>
      </c>
      <c r="D66" s="26">
        <v>12</v>
      </c>
      <c r="E66" s="26"/>
      <c r="F66" s="26"/>
    </row>
    <row r="67" spans="1:6" ht="19.5" customHeight="1" x14ac:dyDescent="0.25">
      <c r="A67" s="25">
        <f t="shared" si="1"/>
        <v>7</v>
      </c>
      <c r="B67" s="6" t="s">
        <v>68</v>
      </c>
      <c r="C67" s="25" t="s">
        <v>38</v>
      </c>
      <c r="D67" s="26">
        <v>12.2</v>
      </c>
      <c r="E67" s="26"/>
      <c r="F67" s="26"/>
    </row>
    <row r="68" spans="1:6" ht="20.25" customHeight="1" x14ac:dyDescent="0.25">
      <c r="A68" s="25">
        <f t="shared" si="1"/>
        <v>8</v>
      </c>
      <c r="B68" s="6" t="s">
        <v>69</v>
      </c>
      <c r="C68" s="25" t="s">
        <v>38</v>
      </c>
      <c r="D68" s="26">
        <v>10.199999999999999</v>
      </c>
      <c r="E68" s="26"/>
      <c r="F68" s="26"/>
    </row>
    <row r="69" spans="1:6" ht="21.75" customHeight="1" x14ac:dyDescent="0.25">
      <c r="A69" s="25">
        <f t="shared" si="1"/>
        <v>9</v>
      </c>
      <c r="B69" s="6" t="s">
        <v>70</v>
      </c>
      <c r="C69" s="25" t="s">
        <v>38</v>
      </c>
      <c r="D69" s="26">
        <v>6.8</v>
      </c>
      <c r="E69" s="26"/>
      <c r="F69" s="26"/>
    </row>
    <row r="70" spans="1:6" ht="22.5" customHeight="1" x14ac:dyDescent="0.25">
      <c r="A70" s="25">
        <f t="shared" si="1"/>
        <v>10</v>
      </c>
      <c r="B70" s="6" t="s">
        <v>71</v>
      </c>
      <c r="C70" s="25" t="s">
        <v>8</v>
      </c>
      <c r="D70" s="26">
        <v>22</v>
      </c>
      <c r="E70" s="26"/>
      <c r="F70" s="26"/>
    </row>
    <row r="71" spans="1:6" ht="22.5" customHeight="1" x14ac:dyDescent="0.25">
      <c r="A71" s="25">
        <f t="shared" si="1"/>
        <v>11</v>
      </c>
      <c r="B71" s="6" t="s">
        <v>72</v>
      </c>
      <c r="C71" s="25" t="s">
        <v>8</v>
      </c>
      <c r="D71" s="26">
        <v>22</v>
      </c>
      <c r="E71" s="26"/>
      <c r="F71" s="26"/>
    </row>
    <row r="72" spans="1:6" ht="21.75" customHeight="1" x14ac:dyDescent="0.25">
      <c r="A72" s="25">
        <f t="shared" si="1"/>
        <v>12</v>
      </c>
      <c r="B72" s="6" t="s">
        <v>73</v>
      </c>
      <c r="C72" s="25" t="s">
        <v>8</v>
      </c>
      <c r="D72" s="26">
        <v>110</v>
      </c>
      <c r="E72" s="26"/>
      <c r="F72" s="26"/>
    </row>
    <row r="73" spans="1:6" ht="28.5" customHeight="1" x14ac:dyDescent="0.25">
      <c r="A73" s="55" t="s">
        <v>142</v>
      </c>
      <c r="B73" s="56"/>
      <c r="C73" s="56"/>
      <c r="D73" s="56"/>
      <c r="E73" s="57"/>
      <c r="F73" s="29">
        <f>SUM(F61:F72)</f>
        <v>0</v>
      </c>
    </row>
    <row r="74" spans="1:6" ht="36.75" customHeight="1" x14ac:dyDescent="0.25">
      <c r="A74" s="58" t="s">
        <v>143</v>
      </c>
      <c r="B74" s="59"/>
      <c r="C74" s="59"/>
      <c r="D74" s="59"/>
      <c r="E74" s="59"/>
      <c r="F74" s="60"/>
    </row>
    <row r="75" spans="1:6" ht="28.5" customHeight="1" x14ac:dyDescent="0.25">
      <c r="A75" s="6"/>
      <c r="B75" s="6" t="s">
        <v>74</v>
      </c>
      <c r="C75" s="6"/>
      <c r="D75" s="6"/>
      <c r="E75" s="6"/>
      <c r="F75" s="6"/>
    </row>
    <row r="76" spans="1:6" ht="28.5" customHeight="1" x14ac:dyDescent="0.25">
      <c r="A76" s="6">
        <v>1</v>
      </c>
      <c r="B76" s="6" t="s">
        <v>75</v>
      </c>
      <c r="C76" s="30" t="s">
        <v>8</v>
      </c>
      <c r="D76" s="30">
        <f>ROUND(26.81*16.43+13.55*1.18-2.13*1.38-1.3*0.5*2,2)</f>
        <v>452.24</v>
      </c>
      <c r="E76" s="30"/>
      <c r="F76" s="31"/>
    </row>
    <row r="77" spans="1:6" ht="28.5" customHeight="1" x14ac:dyDescent="0.25">
      <c r="A77" s="6">
        <v>2</v>
      </c>
      <c r="B77" s="6" t="s">
        <v>76</v>
      </c>
      <c r="C77" s="30" t="s">
        <v>8</v>
      </c>
      <c r="D77" s="30">
        <f>ROUND(25.51*0.42+15.43*0.35+17.56*0.35+5.82*0.45+1.6*0.5+9.48*0.4,2)</f>
        <v>29.47</v>
      </c>
      <c r="E77" s="30"/>
      <c r="F77" s="27"/>
    </row>
    <row r="78" spans="1:6" ht="28.5" customHeight="1" x14ac:dyDescent="0.25">
      <c r="A78" s="6">
        <v>3</v>
      </c>
      <c r="B78" s="6" t="s">
        <v>77</v>
      </c>
      <c r="C78" s="30" t="s">
        <v>16</v>
      </c>
      <c r="D78" s="30">
        <f>D76*(0.03+0.05)</f>
        <v>36.179200000000002</v>
      </c>
      <c r="E78" s="30"/>
      <c r="F78" s="27"/>
    </row>
    <row r="79" spans="1:6" ht="22.5" customHeight="1" x14ac:dyDescent="0.25">
      <c r="A79" s="6">
        <v>4</v>
      </c>
      <c r="B79" s="6" t="s">
        <v>78</v>
      </c>
      <c r="C79" s="30" t="s">
        <v>8</v>
      </c>
      <c r="D79" s="30">
        <f>D76</f>
        <v>452.24</v>
      </c>
      <c r="E79" s="30"/>
      <c r="F79" s="27"/>
    </row>
    <row r="80" spans="1:6" ht="21.75" customHeight="1" x14ac:dyDescent="0.25">
      <c r="A80" s="6">
        <v>5</v>
      </c>
      <c r="B80" s="6" t="s">
        <v>79</v>
      </c>
      <c r="C80" s="30" t="s">
        <v>16</v>
      </c>
      <c r="D80" s="30">
        <f>ROUND(D76*0.05,2)</f>
        <v>22.61</v>
      </c>
      <c r="E80" s="32"/>
      <c r="F80" s="27"/>
    </row>
    <row r="81" spans="1:6" ht="28.5" customHeight="1" x14ac:dyDescent="0.25">
      <c r="A81" s="6">
        <v>6</v>
      </c>
      <c r="B81" s="6" t="s">
        <v>80</v>
      </c>
      <c r="C81" s="30" t="s">
        <v>8</v>
      </c>
      <c r="D81" s="30">
        <f>D76-16.52*9.4</f>
        <v>296.952</v>
      </c>
      <c r="E81" s="30"/>
      <c r="F81" s="27"/>
    </row>
    <row r="82" spans="1:6" ht="28.5" customHeight="1" x14ac:dyDescent="0.25">
      <c r="A82" s="6">
        <v>7</v>
      </c>
      <c r="B82" s="6" t="s">
        <v>81</v>
      </c>
      <c r="C82" s="30" t="s">
        <v>8</v>
      </c>
      <c r="D82" s="30">
        <f>16.52*9.4</f>
        <v>155.28800000000001</v>
      </c>
      <c r="E82" s="30"/>
      <c r="F82" s="27"/>
    </row>
    <row r="83" spans="1:6" ht="25.5" customHeight="1" x14ac:dyDescent="0.25">
      <c r="A83" s="6">
        <v>8</v>
      </c>
      <c r="B83" s="6" t="s">
        <v>82</v>
      </c>
      <c r="C83" s="30" t="s">
        <v>8</v>
      </c>
      <c r="D83" s="30">
        <f>30.15+5.32</f>
        <v>35.47</v>
      </c>
      <c r="E83" s="30"/>
      <c r="F83" s="27"/>
    </row>
    <row r="84" spans="1:6" ht="24.75" customHeight="1" x14ac:dyDescent="0.25">
      <c r="A84" s="6">
        <v>9</v>
      </c>
      <c r="B84" s="6" t="s">
        <v>83</v>
      </c>
      <c r="C84" s="30" t="s">
        <v>8</v>
      </c>
      <c r="D84" s="32">
        <v>26.4</v>
      </c>
      <c r="E84" s="30"/>
      <c r="F84" s="27"/>
    </row>
    <row r="85" spans="1:6" ht="25.5" customHeight="1" x14ac:dyDescent="0.25">
      <c r="A85" s="6">
        <v>10</v>
      </c>
      <c r="B85" s="6" t="s">
        <v>84</v>
      </c>
      <c r="C85" s="30" t="s">
        <v>38</v>
      </c>
      <c r="D85" s="32">
        <v>18.899999999999999</v>
      </c>
      <c r="E85" s="30"/>
      <c r="F85" s="27"/>
    </row>
    <row r="86" spans="1:6" ht="23.25" customHeight="1" x14ac:dyDescent="0.25">
      <c r="A86" s="6">
        <v>11</v>
      </c>
      <c r="B86" s="6" t="s">
        <v>85</v>
      </c>
      <c r="C86" s="30" t="s">
        <v>20</v>
      </c>
      <c r="D86" s="33">
        <v>1</v>
      </c>
      <c r="E86" s="30"/>
      <c r="F86" s="27"/>
    </row>
    <row r="87" spans="1:6" ht="28.5" customHeight="1" x14ac:dyDescent="0.25">
      <c r="A87" s="6">
        <v>12</v>
      </c>
      <c r="B87" s="6" t="s">
        <v>86</v>
      </c>
      <c r="C87" s="30" t="s">
        <v>8</v>
      </c>
      <c r="D87" s="30">
        <f>ROUND(1.4*11.15,2)</f>
        <v>15.61</v>
      </c>
      <c r="E87" s="32"/>
      <c r="F87" s="27"/>
    </row>
    <row r="88" spans="1:6" ht="28.5" customHeight="1" x14ac:dyDescent="0.25">
      <c r="A88" s="6">
        <v>13</v>
      </c>
      <c r="B88" s="6" t="s">
        <v>87</v>
      </c>
      <c r="C88" s="30" t="s">
        <v>8</v>
      </c>
      <c r="D88" s="30">
        <f>D87</f>
        <v>15.61</v>
      </c>
      <c r="E88" s="30"/>
      <c r="F88" s="27"/>
    </row>
    <row r="89" spans="1:6" ht="28.5" customHeight="1" x14ac:dyDescent="0.25">
      <c r="A89" s="6">
        <v>14</v>
      </c>
      <c r="B89" s="6" t="s">
        <v>88</v>
      </c>
      <c r="C89" s="30" t="s">
        <v>16</v>
      </c>
      <c r="D89" s="30">
        <f>D87*0.1</f>
        <v>1.5609999999999999</v>
      </c>
      <c r="E89" s="30"/>
      <c r="F89" s="31"/>
    </row>
    <row r="90" spans="1:6" ht="28.5" customHeight="1" x14ac:dyDescent="0.25">
      <c r="A90" s="6">
        <v>15</v>
      </c>
      <c r="B90" s="6" t="s">
        <v>89</v>
      </c>
      <c r="C90" s="30" t="s">
        <v>8</v>
      </c>
      <c r="D90" s="30">
        <f>ROUND(11.15*1.4+1.5*1.4,2)</f>
        <v>17.71</v>
      </c>
      <c r="E90" s="30"/>
      <c r="F90" s="27"/>
    </row>
    <row r="91" spans="1:6" ht="28.5" customHeight="1" x14ac:dyDescent="0.25">
      <c r="A91" s="6">
        <v>16</v>
      </c>
      <c r="B91" s="6" t="s">
        <v>90</v>
      </c>
      <c r="C91" s="30" t="s">
        <v>16</v>
      </c>
      <c r="D91" s="30">
        <f>D76*0.04</f>
        <v>18.089600000000001</v>
      </c>
      <c r="E91" s="32"/>
      <c r="F91" s="27"/>
    </row>
    <row r="92" spans="1:6" ht="18.75" customHeight="1" x14ac:dyDescent="0.25">
      <c r="A92" s="6"/>
      <c r="B92" s="6"/>
      <c r="C92" s="30"/>
      <c r="D92" s="30"/>
      <c r="E92" s="30"/>
      <c r="F92" s="27"/>
    </row>
    <row r="93" spans="1:6" ht="24" customHeight="1" x14ac:dyDescent="0.25">
      <c r="A93" s="6"/>
      <c r="B93" s="6" t="s">
        <v>91</v>
      </c>
      <c r="C93" s="30"/>
      <c r="D93" s="30"/>
      <c r="E93" s="30"/>
      <c r="F93" s="27"/>
    </row>
    <row r="94" spans="1:6" ht="22.5" customHeight="1" x14ac:dyDescent="0.25">
      <c r="A94" s="6"/>
      <c r="B94" s="6" t="s">
        <v>92</v>
      </c>
      <c r="C94" s="30"/>
      <c r="D94" s="30"/>
      <c r="E94" s="30"/>
      <c r="F94" s="27"/>
    </row>
    <row r="95" spans="1:6" ht="22.5" customHeight="1" x14ac:dyDescent="0.25">
      <c r="A95" s="6"/>
      <c r="B95" s="6" t="s">
        <v>93</v>
      </c>
      <c r="C95" s="30"/>
      <c r="D95" s="30"/>
      <c r="E95" s="30"/>
      <c r="F95" s="27"/>
    </row>
    <row r="96" spans="1:6" ht="24" customHeight="1" x14ac:dyDescent="0.25">
      <c r="A96" s="6">
        <v>1</v>
      </c>
      <c r="B96" s="6" t="s">
        <v>94</v>
      </c>
      <c r="C96" s="30" t="s">
        <v>8</v>
      </c>
      <c r="D96" s="32">
        <f>ROUND(5.2*0.5,2)</f>
        <v>2.6</v>
      </c>
      <c r="E96" s="30"/>
      <c r="F96" s="27"/>
    </row>
    <row r="97" spans="1:6" ht="28.5" customHeight="1" x14ac:dyDescent="0.25">
      <c r="A97" s="6">
        <v>2</v>
      </c>
      <c r="B97" s="6" t="s">
        <v>95</v>
      </c>
      <c r="C97" s="30" t="s">
        <v>16</v>
      </c>
      <c r="D97" s="30">
        <v>3.58</v>
      </c>
      <c r="E97" s="30"/>
      <c r="F97" s="27"/>
    </row>
    <row r="98" spans="1:6" ht="28.5" customHeight="1" x14ac:dyDescent="0.25">
      <c r="A98" s="6">
        <v>3</v>
      </c>
      <c r="B98" s="6" t="s">
        <v>96</v>
      </c>
      <c r="C98" s="30" t="s">
        <v>8</v>
      </c>
      <c r="D98" s="30">
        <f>ROUND(11.15*1.4,2)</f>
        <v>15.61</v>
      </c>
      <c r="E98" s="30"/>
      <c r="F98" s="27"/>
    </row>
    <row r="99" spans="1:6" ht="28.5" customHeight="1" x14ac:dyDescent="0.25">
      <c r="A99" s="6">
        <v>4</v>
      </c>
      <c r="B99" s="6" t="s">
        <v>97</v>
      </c>
      <c r="C99" s="30" t="s">
        <v>16</v>
      </c>
      <c r="D99" s="30">
        <f>ROUND((1.3+9.7+3)*0.8*1.8,2)</f>
        <v>20.16</v>
      </c>
      <c r="E99" s="30"/>
      <c r="F99" s="27"/>
    </row>
    <row r="100" spans="1:6" ht="28.5" customHeight="1" x14ac:dyDescent="0.25">
      <c r="A100" s="6">
        <v>5</v>
      </c>
      <c r="B100" s="6" t="s">
        <v>98</v>
      </c>
      <c r="C100" s="30" t="s">
        <v>16</v>
      </c>
      <c r="D100" s="30">
        <f>D99</f>
        <v>20.16</v>
      </c>
      <c r="E100" s="30"/>
      <c r="F100" s="27"/>
    </row>
    <row r="101" spans="1:6" ht="23.25" customHeight="1" x14ac:dyDescent="0.25">
      <c r="A101" s="6"/>
      <c r="B101" s="6" t="s">
        <v>99</v>
      </c>
      <c r="C101" s="30"/>
      <c r="D101" s="30"/>
      <c r="E101" s="30"/>
      <c r="F101" s="27"/>
    </row>
    <row r="102" spans="1:6" ht="28.5" customHeight="1" x14ac:dyDescent="0.25">
      <c r="A102" s="6">
        <v>6</v>
      </c>
      <c r="B102" s="6" t="s">
        <v>100</v>
      </c>
      <c r="C102" s="30" t="s">
        <v>20</v>
      </c>
      <c r="D102" s="33">
        <v>1</v>
      </c>
      <c r="E102" s="32"/>
      <c r="F102" s="31"/>
    </row>
    <row r="103" spans="1:6" ht="23.25" customHeight="1" x14ac:dyDescent="0.25">
      <c r="A103" s="6">
        <v>7</v>
      </c>
      <c r="B103" s="6" t="s">
        <v>101</v>
      </c>
      <c r="C103" s="30" t="s">
        <v>20</v>
      </c>
      <c r="D103" s="30">
        <v>1</v>
      </c>
      <c r="E103" s="32"/>
      <c r="F103" s="31"/>
    </row>
    <row r="104" spans="1:6" ht="28.5" customHeight="1" x14ac:dyDescent="0.25">
      <c r="A104" s="6">
        <v>8</v>
      </c>
      <c r="B104" s="6" t="s">
        <v>102</v>
      </c>
      <c r="C104" s="30" t="s">
        <v>16</v>
      </c>
      <c r="D104" s="30">
        <f>ROUND((1.3+9.7+3)*0.6*0.2,2)</f>
        <v>1.68</v>
      </c>
      <c r="E104" s="30"/>
      <c r="F104" s="27"/>
    </row>
    <row r="105" spans="1:6" ht="28.5" customHeight="1" x14ac:dyDescent="0.25">
      <c r="A105" s="6">
        <v>9</v>
      </c>
      <c r="B105" s="6" t="s">
        <v>103</v>
      </c>
      <c r="C105" s="30" t="s">
        <v>16</v>
      </c>
      <c r="D105" s="30">
        <f>ROUND((1.3+9.7+3)*0.6*0.15,2)</f>
        <v>1.26</v>
      </c>
      <c r="E105" s="30"/>
      <c r="F105" s="31"/>
    </row>
    <row r="106" spans="1:6" ht="51.75" customHeight="1" x14ac:dyDescent="0.25">
      <c r="A106" s="6">
        <v>10</v>
      </c>
      <c r="B106" s="6" t="s">
        <v>104</v>
      </c>
      <c r="C106" s="30" t="s">
        <v>11</v>
      </c>
      <c r="D106" s="30">
        <v>3</v>
      </c>
      <c r="E106" s="32"/>
      <c r="F106" s="31"/>
    </row>
    <row r="107" spans="1:6" ht="23.25" customHeight="1" x14ac:dyDescent="0.25">
      <c r="A107" s="6">
        <v>11</v>
      </c>
      <c r="B107" s="6" t="s">
        <v>105</v>
      </c>
      <c r="C107" s="30" t="s">
        <v>11</v>
      </c>
      <c r="D107" s="30">
        <v>15</v>
      </c>
      <c r="E107" s="30"/>
      <c r="F107" s="31"/>
    </row>
    <row r="108" spans="1:6" ht="21.75" customHeight="1" x14ac:dyDescent="0.25">
      <c r="A108" s="6">
        <v>12</v>
      </c>
      <c r="B108" s="6" t="s">
        <v>106</v>
      </c>
      <c r="C108" s="30" t="s">
        <v>8</v>
      </c>
      <c r="D108" s="30">
        <f>D107*1.5</f>
        <v>22.5</v>
      </c>
      <c r="E108" s="30"/>
      <c r="F108" s="27"/>
    </row>
    <row r="109" spans="1:6" ht="28.5" customHeight="1" x14ac:dyDescent="0.25">
      <c r="A109" s="6">
        <v>13</v>
      </c>
      <c r="B109" s="6" t="s">
        <v>107</v>
      </c>
      <c r="C109" s="30" t="s">
        <v>38</v>
      </c>
      <c r="D109" s="30">
        <v>14</v>
      </c>
      <c r="E109" s="30"/>
      <c r="F109" s="27"/>
    </row>
    <row r="110" spans="1:6" ht="28.5" customHeight="1" x14ac:dyDescent="0.25">
      <c r="A110" s="6">
        <v>14</v>
      </c>
      <c r="B110" s="6" t="s">
        <v>108</v>
      </c>
      <c r="C110" s="30" t="s">
        <v>11</v>
      </c>
      <c r="D110" s="30">
        <f>D109</f>
        <v>14</v>
      </c>
      <c r="E110" s="30"/>
      <c r="F110" s="27"/>
    </row>
    <row r="111" spans="1:6" ht="28.5" customHeight="1" x14ac:dyDescent="0.25">
      <c r="A111" s="6">
        <v>15</v>
      </c>
      <c r="B111" s="6" t="s">
        <v>109</v>
      </c>
      <c r="C111" s="30" t="s">
        <v>38</v>
      </c>
      <c r="D111" s="30">
        <f>D109</f>
        <v>14</v>
      </c>
      <c r="E111" s="30"/>
      <c r="F111" s="27"/>
    </row>
    <row r="112" spans="1:6" ht="28.5" customHeight="1" x14ac:dyDescent="0.25">
      <c r="A112" s="6">
        <v>16</v>
      </c>
      <c r="B112" s="6" t="s">
        <v>110</v>
      </c>
      <c r="C112" s="30" t="s">
        <v>8</v>
      </c>
      <c r="D112" s="30">
        <f>9.6*1.8</f>
        <v>17.28</v>
      </c>
      <c r="E112" s="30"/>
      <c r="F112" s="27"/>
    </row>
    <row r="113" spans="1:6" ht="28.5" customHeight="1" x14ac:dyDescent="0.25">
      <c r="A113" s="6">
        <v>17</v>
      </c>
      <c r="B113" s="6" t="s">
        <v>111</v>
      </c>
      <c r="C113" s="30" t="s">
        <v>40</v>
      </c>
      <c r="D113" s="30">
        <f>D112</f>
        <v>17.28</v>
      </c>
      <c r="E113" s="30"/>
      <c r="F113" s="27"/>
    </row>
    <row r="114" spans="1:6" ht="28.5" customHeight="1" x14ac:dyDescent="0.25">
      <c r="A114" s="6">
        <v>18</v>
      </c>
      <c r="B114" s="6" t="s">
        <v>153</v>
      </c>
      <c r="C114" s="30" t="s">
        <v>16</v>
      </c>
      <c r="D114" s="30">
        <f>D112*0.08</f>
        <v>1.3824000000000001</v>
      </c>
      <c r="E114" s="30"/>
      <c r="F114" s="27"/>
    </row>
    <row r="115" spans="1:6" ht="27.75" customHeight="1" x14ac:dyDescent="0.25">
      <c r="A115" s="6">
        <v>19</v>
      </c>
      <c r="B115" s="6" t="s">
        <v>112</v>
      </c>
      <c r="C115" s="30" t="s">
        <v>20</v>
      </c>
      <c r="D115" s="30">
        <f>ROUND(D112*2,0)</f>
        <v>35</v>
      </c>
      <c r="E115" s="32"/>
      <c r="F115" s="31"/>
    </row>
    <row r="116" spans="1:6" ht="33" customHeight="1" x14ac:dyDescent="0.25">
      <c r="A116" s="6">
        <v>20</v>
      </c>
      <c r="B116" s="6" t="s">
        <v>113</v>
      </c>
      <c r="C116" s="30" t="s">
        <v>8</v>
      </c>
      <c r="D116" s="30">
        <f>9.6*1.8</f>
        <v>17.28</v>
      </c>
      <c r="E116" s="30"/>
      <c r="F116" s="31"/>
    </row>
    <row r="117" spans="1:6" ht="30" customHeight="1" x14ac:dyDescent="0.25">
      <c r="A117" s="6">
        <v>21</v>
      </c>
      <c r="B117" s="6" t="s">
        <v>114</v>
      </c>
      <c r="C117" s="30" t="s">
        <v>16</v>
      </c>
      <c r="D117" s="30">
        <f>D99-D104-D105-D114</f>
        <v>15.837599999999998</v>
      </c>
      <c r="E117" s="30"/>
      <c r="F117" s="27"/>
    </row>
    <row r="118" spans="1:6" ht="24.75" customHeight="1" x14ac:dyDescent="0.25">
      <c r="A118" s="6">
        <v>22</v>
      </c>
      <c r="B118" s="6" t="s">
        <v>115</v>
      </c>
      <c r="C118" s="30" t="s">
        <v>16</v>
      </c>
      <c r="D118" s="30">
        <f>D96*0.5+D97+D98*0.04</f>
        <v>5.5043999999999995</v>
      </c>
      <c r="E118" s="32"/>
      <c r="F118" s="27"/>
    </row>
    <row r="119" spans="1:6" ht="28.5" customHeight="1" x14ac:dyDescent="0.25">
      <c r="A119" s="6"/>
      <c r="B119" s="6" t="s">
        <v>116</v>
      </c>
      <c r="C119" s="30"/>
      <c r="D119" s="30"/>
      <c r="E119" s="30"/>
      <c r="F119" s="27"/>
    </row>
    <row r="120" spans="1:6" ht="23.25" customHeight="1" x14ac:dyDescent="0.25">
      <c r="A120" s="6"/>
      <c r="B120" s="6" t="s">
        <v>93</v>
      </c>
      <c r="C120" s="30"/>
      <c r="D120" s="30"/>
      <c r="E120" s="30"/>
      <c r="F120" s="27"/>
    </row>
    <row r="121" spans="1:6" ht="28.5" customHeight="1" x14ac:dyDescent="0.25">
      <c r="A121" s="6">
        <v>1</v>
      </c>
      <c r="B121" s="6" t="s">
        <v>117</v>
      </c>
      <c r="C121" s="30" t="s">
        <v>8</v>
      </c>
      <c r="D121" s="30">
        <f>ROUND(2.74*1.2,2)</f>
        <v>3.29</v>
      </c>
      <c r="E121" s="30"/>
      <c r="F121" s="31"/>
    </row>
    <row r="122" spans="1:6" ht="28.5" customHeight="1" x14ac:dyDescent="0.25">
      <c r="A122" s="6">
        <v>2</v>
      </c>
      <c r="B122" s="6" t="s">
        <v>118</v>
      </c>
      <c r="C122" s="30" t="s">
        <v>8</v>
      </c>
      <c r="D122" s="30">
        <f>3.76*1.4</f>
        <v>5.2639999999999993</v>
      </c>
      <c r="E122" s="30"/>
      <c r="F122" s="27"/>
    </row>
    <row r="123" spans="1:6" ht="24.75" customHeight="1" x14ac:dyDescent="0.25">
      <c r="A123" s="6">
        <v>3</v>
      </c>
      <c r="B123" s="6" t="s">
        <v>119</v>
      </c>
      <c r="C123" s="30" t="s">
        <v>11</v>
      </c>
      <c r="D123" s="30">
        <v>3</v>
      </c>
      <c r="E123" s="32"/>
      <c r="F123" s="31"/>
    </row>
    <row r="124" spans="1:6" ht="49.5" customHeight="1" x14ac:dyDescent="0.25">
      <c r="A124" s="6">
        <v>4</v>
      </c>
      <c r="B124" s="6" t="s">
        <v>120</v>
      </c>
      <c r="C124" s="30" t="s">
        <v>16</v>
      </c>
      <c r="D124" s="30">
        <f>ROUND(3*2.2*1.2,2)</f>
        <v>7.92</v>
      </c>
      <c r="E124" s="32"/>
      <c r="F124" s="27"/>
    </row>
    <row r="125" spans="1:6" ht="28.5" customHeight="1" x14ac:dyDescent="0.25">
      <c r="A125" s="6">
        <v>5</v>
      </c>
      <c r="B125" s="6" t="s">
        <v>121</v>
      </c>
      <c r="C125" s="30" t="s">
        <v>16</v>
      </c>
      <c r="D125" s="30">
        <f>ROUND(26.8*0.8*2.2,2)</f>
        <v>47.17</v>
      </c>
      <c r="E125" s="30"/>
      <c r="F125" s="27"/>
    </row>
    <row r="126" spans="1:6" ht="28.5" customHeight="1" x14ac:dyDescent="0.25">
      <c r="A126" s="6">
        <v>6</v>
      </c>
      <c r="B126" s="6" t="s">
        <v>122</v>
      </c>
      <c r="C126" s="30" t="s">
        <v>16</v>
      </c>
      <c r="D126" s="30">
        <f>D125*0.2</f>
        <v>9.4340000000000011</v>
      </c>
      <c r="E126" s="30"/>
      <c r="F126" s="27"/>
    </row>
    <row r="127" spans="1:6" ht="28.5" customHeight="1" x14ac:dyDescent="0.25">
      <c r="A127" s="6">
        <v>7</v>
      </c>
      <c r="B127" s="6" t="s">
        <v>98</v>
      </c>
      <c r="C127" s="30" t="s">
        <v>16</v>
      </c>
      <c r="D127" s="30">
        <f>D126</f>
        <v>9.4340000000000011</v>
      </c>
      <c r="E127" s="30"/>
      <c r="F127" s="27"/>
    </row>
    <row r="128" spans="1:6" ht="26.25" customHeight="1" x14ac:dyDescent="0.25">
      <c r="A128" s="6"/>
      <c r="B128" s="6" t="s">
        <v>99</v>
      </c>
      <c r="C128" s="30"/>
      <c r="D128" s="30"/>
      <c r="E128" s="30"/>
      <c r="F128" s="27"/>
    </row>
    <row r="129" spans="1:6" ht="28.5" customHeight="1" x14ac:dyDescent="0.25">
      <c r="A129" s="6">
        <v>8</v>
      </c>
      <c r="B129" s="6" t="s">
        <v>102</v>
      </c>
      <c r="C129" s="30" t="s">
        <v>16</v>
      </c>
      <c r="D129" s="30">
        <f>ROUND(28*1.2*0.2,2)</f>
        <v>6.72</v>
      </c>
      <c r="E129" s="30"/>
      <c r="F129" s="27"/>
    </row>
    <row r="130" spans="1:6" ht="28.5" customHeight="1" x14ac:dyDescent="0.25">
      <c r="A130" s="6">
        <v>9</v>
      </c>
      <c r="B130" s="6" t="s">
        <v>103</v>
      </c>
      <c r="C130" s="30" t="s">
        <v>16</v>
      </c>
      <c r="D130" s="30">
        <f>ROUND(28*1.2*0.15,2)</f>
        <v>5.04</v>
      </c>
      <c r="E130" s="30"/>
      <c r="F130" s="31"/>
    </row>
    <row r="131" spans="1:6" ht="28.5" customHeight="1" x14ac:dyDescent="0.25">
      <c r="A131" s="6">
        <v>10</v>
      </c>
      <c r="B131" s="6" t="s">
        <v>107</v>
      </c>
      <c r="C131" s="30" t="s">
        <v>38</v>
      </c>
      <c r="D131" s="30">
        <v>28</v>
      </c>
      <c r="E131" s="30"/>
      <c r="F131" s="27"/>
    </row>
    <row r="132" spans="1:6" ht="28.5" customHeight="1" x14ac:dyDescent="0.25">
      <c r="A132" s="6">
        <v>11</v>
      </c>
      <c r="B132" s="6" t="s">
        <v>108</v>
      </c>
      <c r="C132" s="30" t="s">
        <v>11</v>
      </c>
      <c r="D132" s="30">
        <f>D131</f>
        <v>28</v>
      </c>
      <c r="E132" s="30"/>
      <c r="F132" s="27"/>
    </row>
    <row r="133" spans="1:6" ht="28.5" customHeight="1" x14ac:dyDescent="0.25">
      <c r="A133" s="6">
        <v>12</v>
      </c>
      <c r="B133" s="6" t="s">
        <v>109</v>
      </c>
      <c r="C133" s="30" t="s">
        <v>38</v>
      </c>
      <c r="D133" s="30">
        <v>28</v>
      </c>
      <c r="E133" s="30"/>
      <c r="F133" s="27"/>
    </row>
    <row r="134" spans="1:6" ht="28.5" customHeight="1" x14ac:dyDescent="0.25">
      <c r="A134" s="6">
        <v>13</v>
      </c>
      <c r="B134" s="6" t="s">
        <v>114</v>
      </c>
      <c r="C134" s="30" t="s">
        <v>16</v>
      </c>
      <c r="D134" s="30">
        <f>D125+D126-D129-D130+D124</f>
        <v>52.764000000000003</v>
      </c>
      <c r="E134" s="30"/>
      <c r="F134" s="27"/>
    </row>
    <row r="135" spans="1:6" ht="26.25" customHeight="1" x14ac:dyDescent="0.25">
      <c r="A135" s="6">
        <v>14</v>
      </c>
      <c r="B135" s="6" t="s">
        <v>123</v>
      </c>
      <c r="C135" s="30" t="s">
        <v>8</v>
      </c>
      <c r="D135" s="30">
        <f>D136*0.05+D137*0.15*0.05</f>
        <v>0.187</v>
      </c>
      <c r="E135" s="30"/>
      <c r="F135" s="27"/>
    </row>
    <row r="136" spans="1:6" ht="28.5" customHeight="1" x14ac:dyDescent="0.25">
      <c r="A136" s="6">
        <v>15</v>
      </c>
      <c r="B136" s="6" t="s">
        <v>124</v>
      </c>
      <c r="C136" s="30" t="s">
        <v>8</v>
      </c>
      <c r="D136" s="30">
        <f>D121</f>
        <v>3.29</v>
      </c>
      <c r="E136" s="30"/>
      <c r="F136" s="27"/>
    </row>
    <row r="137" spans="1:6" ht="25.5" customHeight="1" x14ac:dyDescent="0.25">
      <c r="A137" s="6">
        <v>16</v>
      </c>
      <c r="B137" s="6" t="s">
        <v>125</v>
      </c>
      <c r="C137" s="30" t="s">
        <v>38</v>
      </c>
      <c r="D137" s="30">
        <f>D123</f>
        <v>3</v>
      </c>
      <c r="E137" s="32"/>
      <c r="F137" s="27"/>
    </row>
    <row r="138" spans="1:6" ht="28.5" customHeight="1" x14ac:dyDescent="0.25">
      <c r="A138" s="6">
        <v>17</v>
      </c>
      <c r="B138" s="6" t="s">
        <v>126</v>
      </c>
      <c r="C138" s="30" t="s">
        <v>8</v>
      </c>
      <c r="D138" s="30">
        <f>D122</f>
        <v>5.2639999999999993</v>
      </c>
      <c r="E138" s="30"/>
      <c r="F138" s="27"/>
    </row>
    <row r="139" spans="1:6" ht="27" customHeight="1" x14ac:dyDescent="0.25">
      <c r="A139" s="6">
        <v>19</v>
      </c>
      <c r="B139" s="6" t="s">
        <v>115</v>
      </c>
      <c r="C139" s="30" t="s">
        <v>16</v>
      </c>
      <c r="D139" s="30">
        <f>D121*0.04+D122*0.08</f>
        <v>0.55271999999999988</v>
      </c>
      <c r="E139" s="32"/>
      <c r="F139" s="27"/>
    </row>
    <row r="140" spans="1:6" ht="21.75" customHeight="1" x14ac:dyDescent="0.25">
      <c r="A140" s="61" t="s">
        <v>144</v>
      </c>
      <c r="B140" s="62"/>
      <c r="C140" s="62"/>
      <c r="D140" s="62"/>
      <c r="E140" s="63"/>
      <c r="F140" s="34">
        <f>SUM(F76:F139)</f>
        <v>0</v>
      </c>
    </row>
    <row r="141" spans="1:6" ht="28.5" customHeight="1" x14ac:dyDescent="0.25">
      <c r="A141" s="48" t="s">
        <v>145</v>
      </c>
      <c r="B141" s="49"/>
      <c r="C141" s="49"/>
      <c r="D141" s="49"/>
      <c r="E141" s="49"/>
      <c r="F141" s="50"/>
    </row>
    <row r="142" spans="1:6" ht="21.75" customHeight="1" x14ac:dyDescent="0.25">
      <c r="A142" s="35">
        <v>1</v>
      </c>
      <c r="B142" s="15" t="s">
        <v>128</v>
      </c>
      <c r="C142" s="11" t="s">
        <v>8</v>
      </c>
      <c r="D142" s="12">
        <v>30</v>
      </c>
      <c r="E142" s="12"/>
      <c r="F142" s="13"/>
    </row>
    <row r="143" spans="1:6" ht="19.5" customHeight="1" x14ac:dyDescent="0.25">
      <c r="A143" s="35">
        <v>2</v>
      </c>
      <c r="B143" s="15" t="s">
        <v>33</v>
      </c>
      <c r="C143" s="11" t="s">
        <v>8</v>
      </c>
      <c r="D143" s="12">
        <v>206.1</v>
      </c>
      <c r="E143" s="12"/>
      <c r="F143" s="13"/>
    </row>
    <row r="144" spans="1:6" ht="22.5" customHeight="1" x14ac:dyDescent="0.25">
      <c r="A144" s="35">
        <v>3</v>
      </c>
      <c r="B144" s="15" t="s">
        <v>129</v>
      </c>
      <c r="C144" s="11" t="s">
        <v>8</v>
      </c>
      <c r="D144" s="12">
        <v>206.1</v>
      </c>
      <c r="E144" s="12"/>
      <c r="F144" s="13"/>
    </row>
    <row r="145" spans="1:6" ht="19.5" customHeight="1" x14ac:dyDescent="0.25">
      <c r="A145" s="35">
        <v>4</v>
      </c>
      <c r="B145" s="15" t="s">
        <v>130</v>
      </c>
      <c r="C145" s="11" t="s">
        <v>8</v>
      </c>
      <c r="D145" s="12">
        <v>206.1</v>
      </c>
      <c r="E145" s="12"/>
      <c r="F145" s="13"/>
    </row>
    <row r="146" spans="1:6" ht="17.25" customHeight="1" x14ac:dyDescent="0.25">
      <c r="A146" s="35">
        <v>5</v>
      </c>
      <c r="B146" s="15" t="s">
        <v>131</v>
      </c>
      <c r="C146" s="11" t="s">
        <v>11</v>
      </c>
      <c r="D146" s="12">
        <v>45.5</v>
      </c>
      <c r="E146" s="12"/>
      <c r="F146" s="13"/>
    </row>
    <row r="147" spans="1:6" ht="21.75" customHeight="1" x14ac:dyDescent="0.25">
      <c r="A147" s="35">
        <v>6</v>
      </c>
      <c r="B147" s="15" t="s">
        <v>132</v>
      </c>
      <c r="C147" s="11" t="s">
        <v>11</v>
      </c>
      <c r="D147" s="12">
        <v>45.5</v>
      </c>
      <c r="E147" s="36"/>
      <c r="F147" s="13"/>
    </row>
    <row r="148" spans="1:6" ht="17.25" customHeight="1" x14ac:dyDescent="0.25">
      <c r="A148" s="35">
        <v>7</v>
      </c>
      <c r="B148" s="20" t="s">
        <v>133</v>
      </c>
      <c r="C148" s="11" t="s">
        <v>8</v>
      </c>
      <c r="D148" s="12">
        <v>3.6</v>
      </c>
      <c r="E148" s="12"/>
      <c r="F148" s="13"/>
    </row>
    <row r="149" spans="1:6" ht="20.25" customHeight="1" x14ac:dyDescent="0.25">
      <c r="A149" s="35">
        <v>8</v>
      </c>
      <c r="B149" s="16" t="s">
        <v>134</v>
      </c>
      <c r="C149" s="11" t="s">
        <v>16</v>
      </c>
      <c r="D149" s="23">
        <v>1</v>
      </c>
      <c r="E149" s="17"/>
      <c r="F149" s="13"/>
    </row>
    <row r="150" spans="1:6" ht="24" customHeight="1" x14ac:dyDescent="0.25">
      <c r="A150" s="37"/>
      <c r="B150" s="38" t="s">
        <v>127</v>
      </c>
      <c r="C150" s="39"/>
      <c r="D150" s="40"/>
      <c r="E150" s="40"/>
      <c r="F150" s="41">
        <f>SUM(F142:F149)</f>
        <v>0</v>
      </c>
    </row>
    <row r="151" spans="1:6" ht="20.25" customHeight="1" x14ac:dyDescent="0.25">
      <c r="A151" s="51" t="s">
        <v>146</v>
      </c>
      <c r="B151" s="52"/>
      <c r="C151" s="52"/>
      <c r="D151" s="52"/>
      <c r="E151" s="53"/>
      <c r="F151" s="42">
        <f>F150+F140+F73+F59+F27+F13</f>
        <v>0</v>
      </c>
    </row>
    <row r="152" spans="1:6" ht="17.25" customHeight="1" x14ac:dyDescent="0.25">
      <c r="A152" s="51" t="s">
        <v>135</v>
      </c>
      <c r="B152" s="52"/>
      <c r="C152" s="52"/>
      <c r="D152" s="52"/>
      <c r="E152" s="53"/>
      <c r="F152" s="42">
        <f>F151*20%</f>
        <v>0</v>
      </c>
    </row>
    <row r="153" spans="1:6" ht="17.25" customHeight="1" x14ac:dyDescent="0.25">
      <c r="A153" s="54" t="s">
        <v>147</v>
      </c>
      <c r="B153" s="52"/>
      <c r="C153" s="52"/>
      <c r="D153" s="52"/>
      <c r="E153" s="53"/>
      <c r="F153" s="42">
        <f>SUM(F151:F152)</f>
        <v>0</v>
      </c>
    </row>
    <row r="154" spans="1:6" ht="22.5" customHeight="1" x14ac:dyDescent="0.25">
      <c r="A154" s="43"/>
      <c r="B154" s="44"/>
      <c r="C154" s="9"/>
      <c r="D154" s="45"/>
      <c r="E154" s="46"/>
      <c r="F154" s="46"/>
    </row>
    <row r="155" spans="1:6" ht="18.75" customHeight="1" x14ac:dyDescent="0.25">
      <c r="A155" s="43"/>
      <c r="B155" s="44"/>
      <c r="C155" s="9"/>
      <c r="D155" s="45"/>
      <c r="E155" s="46"/>
      <c r="F155" s="46"/>
    </row>
    <row r="156" spans="1:6" ht="15" customHeight="1" x14ac:dyDescent="0.25">
      <c r="A156" s="43"/>
      <c r="B156" s="47" t="s">
        <v>148</v>
      </c>
      <c r="C156" s="9"/>
      <c r="D156" s="47" t="s">
        <v>149</v>
      </c>
      <c r="E156" s="46"/>
      <c r="F156" s="46"/>
    </row>
    <row r="157" spans="1:6" ht="15" customHeight="1" x14ac:dyDescent="0.25">
      <c r="A157" s="43"/>
      <c r="B157" s="44"/>
      <c r="C157" s="9"/>
      <c r="D157" s="47" t="s">
        <v>150</v>
      </c>
      <c r="E157" s="46"/>
      <c r="F157" s="46"/>
    </row>
    <row r="158" spans="1:6" ht="17.25" customHeight="1" x14ac:dyDescent="0.25">
      <c r="A158" s="43"/>
      <c r="B158" s="44"/>
      <c r="C158" s="9"/>
      <c r="D158" s="47" t="s">
        <v>151</v>
      </c>
      <c r="E158" s="46"/>
      <c r="F158" s="46"/>
    </row>
  </sheetData>
  <mergeCells count="18">
    <mergeCell ref="A1:F1"/>
    <mergeCell ref="A2:F2"/>
    <mergeCell ref="A3:F3"/>
    <mergeCell ref="A29:F29"/>
    <mergeCell ref="A28:F28"/>
    <mergeCell ref="B59:E59"/>
    <mergeCell ref="A60:F60"/>
    <mergeCell ref="A4:F4"/>
    <mergeCell ref="A13:E13"/>
    <mergeCell ref="A14:F14"/>
    <mergeCell ref="A27:E27"/>
    <mergeCell ref="A141:F141"/>
    <mergeCell ref="A151:E151"/>
    <mergeCell ref="A152:E152"/>
    <mergeCell ref="A153:E153"/>
    <mergeCell ref="A73:E73"/>
    <mergeCell ref="A74:F74"/>
    <mergeCell ref="A140:E140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2019-06-20T06:46:26Z</dcterms:modified>
</cp:coreProperties>
</file>